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105" windowWidth="15120" windowHeight="8010"/>
  </bookViews>
  <sheets>
    <sheet name="Hoja1" sheetId="1" r:id="rId1"/>
    <sheet name="Hoja2" sheetId="2" r:id="rId2"/>
    <sheet name="Hoja3" sheetId="3" r:id="rId3"/>
  </sheets>
  <definedNames>
    <definedName name="Datos">Hoja1!$Y$7:$AK$57</definedName>
  </definedNames>
  <calcPr calcId="144525"/>
</workbook>
</file>

<file path=xl/calcChain.xml><?xml version="1.0" encoding="utf-8"?>
<calcChain xmlns="http://schemas.openxmlformats.org/spreadsheetml/2006/main">
  <c r="C66" i="1" l="1"/>
  <c r="C62" i="1"/>
  <c r="C63" i="1" s="1"/>
  <c r="C64" i="1" s="1"/>
  <c r="C65" i="1" s="1"/>
  <c r="C51" i="1"/>
  <c r="C47" i="1"/>
  <c r="C48" i="1" s="1"/>
  <c r="C49" i="1" s="1"/>
  <c r="C50" i="1" s="1"/>
  <c r="C32" i="1"/>
  <c r="C33" i="1" s="1"/>
  <c r="C34" i="1" s="1"/>
  <c r="C35" i="1" s="1"/>
  <c r="C36" i="1" s="1"/>
  <c r="C53" i="1"/>
  <c r="C54" i="1" s="1"/>
  <c r="C55" i="1" s="1"/>
  <c r="C56" i="1" s="1"/>
  <c r="C57" i="1" s="1"/>
  <c r="C58" i="1" s="1"/>
  <c r="C59" i="1" s="1"/>
  <c r="C60" i="1" s="1"/>
  <c r="C61" i="1" s="1"/>
  <c r="C38" i="1"/>
  <c r="C39" i="1" s="1"/>
  <c r="C40" i="1" s="1"/>
  <c r="C41" i="1" s="1"/>
  <c r="C42" i="1" s="1"/>
  <c r="C43" i="1" s="1"/>
  <c r="C44" i="1" s="1"/>
  <c r="C45" i="1" s="1"/>
  <c r="C46" i="1" s="1"/>
  <c r="C24" i="1"/>
  <c r="C25" i="1" s="1"/>
  <c r="C26" i="1" s="1"/>
  <c r="C27" i="1" s="1"/>
  <c r="C28" i="1" s="1"/>
  <c r="C29" i="1" s="1"/>
  <c r="C30" i="1" s="1"/>
  <c r="C31" i="1" s="1"/>
  <c r="C23" i="1"/>
  <c r="C8" i="1" l="1"/>
  <c r="AC57" i="1" l="1"/>
  <c r="AC56" i="1"/>
  <c r="AC55" i="1"/>
  <c r="AC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B8" i="1"/>
  <c r="Y57" i="1"/>
  <c r="AB57" i="1" s="1"/>
  <c r="Y7" i="1"/>
  <c r="Y8" i="1" s="1"/>
  <c r="Y9" i="1" s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AB56" i="1" s="1"/>
  <c r="K8" i="1"/>
  <c r="J8" i="1"/>
  <c r="I8" i="1"/>
  <c r="H8" i="1"/>
  <c r="G8" i="1"/>
  <c r="F8" i="1"/>
  <c r="E8" i="1"/>
  <c r="D8" i="1"/>
  <c r="AJ56" i="1" l="1"/>
  <c r="AJ7" i="1"/>
  <c r="AJ9" i="1"/>
  <c r="AJ11" i="1"/>
  <c r="AJ13" i="1"/>
  <c r="AJ15" i="1"/>
  <c r="AJ17" i="1"/>
  <c r="AJ19" i="1"/>
  <c r="AJ21" i="1"/>
  <c r="AJ23" i="1"/>
  <c r="AJ25" i="1"/>
  <c r="AJ27" i="1"/>
  <c r="AJ29" i="1"/>
  <c r="AJ31" i="1"/>
  <c r="AJ33" i="1"/>
  <c r="AJ35" i="1"/>
  <c r="AJ37" i="1"/>
  <c r="AJ39" i="1"/>
  <c r="AJ41" i="1"/>
  <c r="AJ43" i="1"/>
  <c r="AJ45" i="1"/>
  <c r="AJ47" i="1"/>
  <c r="AJ49" i="1"/>
  <c r="AJ51" i="1"/>
  <c r="AJ53" i="1"/>
  <c r="AJ55" i="1"/>
  <c r="AJ57" i="1"/>
  <c r="AJ8" i="1"/>
  <c r="AJ10" i="1"/>
  <c r="AJ12" i="1"/>
  <c r="AJ14" i="1"/>
  <c r="AJ16" i="1"/>
  <c r="AJ18" i="1"/>
  <c r="AJ20" i="1"/>
  <c r="AJ22" i="1"/>
  <c r="AJ24" i="1"/>
  <c r="AJ26" i="1"/>
  <c r="AJ28" i="1"/>
  <c r="AJ30" i="1"/>
  <c r="AJ32" i="1"/>
  <c r="AJ34" i="1"/>
  <c r="AJ36" i="1"/>
  <c r="AJ38" i="1"/>
  <c r="AJ40" i="1"/>
  <c r="AJ42" i="1"/>
  <c r="AJ44" i="1"/>
  <c r="AJ46" i="1"/>
  <c r="AJ48" i="1"/>
  <c r="AJ50" i="1"/>
  <c r="AJ52" i="1"/>
  <c r="AJ54" i="1"/>
  <c r="AI57" i="1"/>
  <c r="AH57" i="1"/>
  <c r="AH7" i="1"/>
  <c r="AI8" i="1"/>
  <c r="AH9" i="1"/>
  <c r="AI10" i="1"/>
  <c r="AH11" i="1"/>
  <c r="AI12" i="1"/>
  <c r="AH13" i="1"/>
  <c r="AI14" i="1"/>
  <c r="AH15" i="1"/>
  <c r="AI16" i="1"/>
  <c r="AH17" i="1"/>
  <c r="AI18" i="1"/>
  <c r="AH19" i="1"/>
  <c r="AI20" i="1"/>
  <c r="AH21" i="1"/>
  <c r="AI22" i="1"/>
  <c r="AH23" i="1"/>
  <c r="AI24" i="1"/>
  <c r="AH25" i="1"/>
  <c r="AI26" i="1"/>
  <c r="AH27" i="1"/>
  <c r="AI28" i="1"/>
  <c r="AH29" i="1"/>
  <c r="AI30" i="1"/>
  <c r="AH31" i="1"/>
  <c r="AI32" i="1"/>
  <c r="AH33" i="1"/>
  <c r="AI34" i="1"/>
  <c r="AH35" i="1"/>
  <c r="AI36" i="1"/>
  <c r="AH37" i="1"/>
  <c r="AI38" i="1"/>
  <c r="AH39" i="1"/>
  <c r="AI40" i="1"/>
  <c r="AH41" i="1"/>
  <c r="AI42" i="1"/>
  <c r="AH43" i="1"/>
  <c r="AI44" i="1"/>
  <c r="AH45" i="1"/>
  <c r="AI46" i="1"/>
  <c r="AH47" i="1"/>
  <c r="AI48" i="1"/>
  <c r="AH49" i="1"/>
  <c r="AI50" i="1"/>
  <c r="AH51" i="1"/>
  <c r="AI52" i="1"/>
  <c r="AH53" i="1"/>
  <c r="AI54" i="1"/>
  <c r="AH55" i="1"/>
  <c r="AI56" i="1"/>
  <c r="AI7" i="1"/>
  <c r="AH8" i="1"/>
  <c r="AI9" i="1"/>
  <c r="AH10" i="1"/>
  <c r="AK10" i="1" s="1"/>
  <c r="AI11" i="1"/>
  <c r="AH12" i="1"/>
  <c r="AK12" i="1" s="1"/>
  <c r="AI13" i="1"/>
  <c r="AH14" i="1"/>
  <c r="AK14" i="1" s="1"/>
  <c r="AI15" i="1"/>
  <c r="AH16" i="1"/>
  <c r="AK16" i="1" s="1"/>
  <c r="AI17" i="1"/>
  <c r="AH18" i="1"/>
  <c r="AK18" i="1" s="1"/>
  <c r="AI19" i="1"/>
  <c r="AH20" i="1"/>
  <c r="AK20" i="1" s="1"/>
  <c r="AI21" i="1"/>
  <c r="AH22" i="1"/>
  <c r="AK22" i="1" s="1"/>
  <c r="AI23" i="1"/>
  <c r="AH24" i="1"/>
  <c r="AK24" i="1" s="1"/>
  <c r="AI25" i="1"/>
  <c r="AH26" i="1"/>
  <c r="AK26" i="1" s="1"/>
  <c r="AI27" i="1"/>
  <c r="AH28" i="1"/>
  <c r="AK28" i="1" s="1"/>
  <c r="AI29" i="1"/>
  <c r="AH30" i="1"/>
  <c r="AK30" i="1" s="1"/>
  <c r="AI31" i="1"/>
  <c r="AH32" i="1"/>
  <c r="AK32" i="1" s="1"/>
  <c r="AI33" i="1"/>
  <c r="AH34" i="1"/>
  <c r="AK34" i="1" s="1"/>
  <c r="AI35" i="1"/>
  <c r="AH36" i="1"/>
  <c r="AK36" i="1" s="1"/>
  <c r="AI37" i="1"/>
  <c r="AH38" i="1"/>
  <c r="AK38" i="1" s="1"/>
  <c r="AI39" i="1"/>
  <c r="AH40" i="1"/>
  <c r="AK40" i="1" s="1"/>
  <c r="AI41" i="1"/>
  <c r="AH42" i="1"/>
  <c r="AK42" i="1" s="1"/>
  <c r="AI43" i="1"/>
  <c r="AH44" i="1"/>
  <c r="AK44" i="1" s="1"/>
  <c r="AI45" i="1"/>
  <c r="AH46" i="1"/>
  <c r="AK46" i="1" s="1"/>
  <c r="AI47" i="1"/>
  <c r="AH48" i="1"/>
  <c r="AK48" i="1" s="1"/>
  <c r="AI49" i="1"/>
  <c r="AH50" i="1"/>
  <c r="AK50" i="1" s="1"/>
  <c r="AI51" i="1"/>
  <c r="AH52" i="1"/>
  <c r="AK52" i="1" s="1"/>
  <c r="AI53" i="1"/>
  <c r="AH54" i="1"/>
  <c r="AK54" i="1" s="1"/>
  <c r="AI55" i="1"/>
  <c r="AH56" i="1"/>
  <c r="AK56" i="1" s="1"/>
  <c r="Z7" i="1"/>
  <c r="AB7" i="1"/>
  <c r="AB8" i="1"/>
  <c r="Z9" i="1"/>
  <c r="AB10" i="1"/>
  <c r="Z11" i="1"/>
  <c r="AB12" i="1"/>
  <c r="Z13" i="1"/>
  <c r="AB14" i="1"/>
  <c r="Z15" i="1"/>
  <c r="AB16" i="1"/>
  <c r="Z17" i="1"/>
  <c r="AB18" i="1"/>
  <c r="Z19" i="1"/>
  <c r="AB20" i="1"/>
  <c r="Z21" i="1"/>
  <c r="AB22" i="1"/>
  <c r="Z23" i="1"/>
  <c r="AB24" i="1"/>
  <c r="Z25" i="1"/>
  <c r="AA57" i="1"/>
  <c r="Z8" i="1"/>
  <c r="AB9" i="1"/>
  <c r="Z10" i="1"/>
  <c r="AB11" i="1"/>
  <c r="Z12" i="1"/>
  <c r="AB13" i="1"/>
  <c r="Z14" i="1"/>
  <c r="AB15" i="1"/>
  <c r="Z16" i="1"/>
  <c r="AB17" i="1"/>
  <c r="Z18" i="1"/>
  <c r="AB19" i="1"/>
  <c r="Z20" i="1"/>
  <c r="AB21" i="1"/>
  <c r="Z22" i="1"/>
  <c r="AB23" i="1"/>
  <c r="Z24" i="1"/>
  <c r="Z57" i="1"/>
  <c r="AD57" i="1" s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B25" i="1"/>
  <c r="Z26" i="1"/>
  <c r="AB26" i="1"/>
  <c r="Z27" i="1"/>
  <c r="AB27" i="1"/>
  <c r="Z28" i="1"/>
  <c r="AB28" i="1"/>
  <c r="Z29" i="1"/>
  <c r="AB29" i="1"/>
  <c r="Z30" i="1"/>
  <c r="AB30" i="1"/>
  <c r="Z31" i="1"/>
  <c r="AB31" i="1"/>
  <c r="Z32" i="1"/>
  <c r="AB32" i="1"/>
  <c r="Z33" i="1"/>
  <c r="AB33" i="1"/>
  <c r="Z34" i="1"/>
  <c r="AB34" i="1"/>
  <c r="Z35" i="1"/>
  <c r="AB35" i="1"/>
  <c r="Z36" i="1"/>
  <c r="AB36" i="1"/>
  <c r="Z37" i="1"/>
  <c r="AB37" i="1"/>
  <c r="Z38" i="1"/>
  <c r="AB38" i="1"/>
  <c r="Z39" i="1"/>
  <c r="AB39" i="1"/>
  <c r="Z40" i="1"/>
  <c r="AB40" i="1"/>
  <c r="Z41" i="1"/>
  <c r="AB41" i="1"/>
  <c r="Z42" i="1"/>
  <c r="AB42" i="1"/>
  <c r="Z43" i="1"/>
  <c r="AB43" i="1"/>
  <c r="Z44" i="1"/>
  <c r="AB44" i="1"/>
  <c r="Z45" i="1"/>
  <c r="AB45" i="1"/>
  <c r="Z46" i="1"/>
  <c r="AB46" i="1"/>
  <c r="Z47" i="1"/>
  <c r="AB47" i="1"/>
  <c r="Z48" i="1"/>
  <c r="AB48" i="1"/>
  <c r="Z49" i="1"/>
  <c r="AB49" i="1"/>
  <c r="Z50" i="1"/>
  <c r="AB50" i="1"/>
  <c r="Z51" i="1"/>
  <c r="AB51" i="1"/>
  <c r="Z52" i="1"/>
  <c r="AB52" i="1"/>
  <c r="Z53" i="1"/>
  <c r="AB53" i="1"/>
  <c r="Z54" i="1"/>
  <c r="AB54" i="1"/>
  <c r="Z55" i="1"/>
  <c r="AB55" i="1"/>
  <c r="Z56" i="1"/>
  <c r="AD56" i="1" s="1"/>
  <c r="AK8" i="1" l="1"/>
  <c r="AD24" i="1"/>
  <c r="AD16" i="1"/>
  <c r="AD27" i="1"/>
  <c r="AD20" i="1"/>
  <c r="AD12" i="1"/>
  <c r="AD8" i="1"/>
  <c r="AD29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8" i="1"/>
  <c r="AD26" i="1"/>
  <c r="AE27" i="1" s="1"/>
  <c r="AD7" i="1"/>
  <c r="AE8" i="1" s="1"/>
  <c r="AK57" i="1"/>
  <c r="AD22" i="1"/>
  <c r="AD18" i="1"/>
  <c r="AD14" i="1"/>
  <c r="AD10" i="1"/>
  <c r="AD49" i="1"/>
  <c r="AK55" i="1"/>
  <c r="AK53" i="1"/>
  <c r="AK51" i="1"/>
  <c r="AK49" i="1"/>
  <c r="AK47" i="1"/>
  <c r="AK45" i="1"/>
  <c r="AK43" i="1"/>
  <c r="AK41" i="1"/>
  <c r="AK39" i="1"/>
  <c r="AK37" i="1"/>
  <c r="AK35" i="1"/>
  <c r="AK33" i="1"/>
  <c r="AK31" i="1"/>
  <c r="AK29" i="1"/>
  <c r="AK27" i="1"/>
  <c r="AK25" i="1"/>
  <c r="AK23" i="1"/>
  <c r="AK21" i="1"/>
  <c r="AK19" i="1"/>
  <c r="AK17" i="1"/>
  <c r="AK15" i="1"/>
  <c r="AK13" i="1"/>
  <c r="AK11" i="1"/>
  <c r="AK9" i="1"/>
  <c r="AK7" i="1"/>
  <c r="AE57" i="1"/>
  <c r="AD55" i="1"/>
  <c r="AE56" i="1" s="1"/>
  <c r="AD54" i="1"/>
  <c r="AD53" i="1"/>
  <c r="AD52" i="1"/>
  <c r="AD51" i="1"/>
  <c r="AD50" i="1"/>
  <c r="AD48" i="1"/>
  <c r="AD25" i="1"/>
  <c r="AD23" i="1"/>
  <c r="AE24" i="1" s="1"/>
  <c r="AD21" i="1"/>
  <c r="AD19" i="1"/>
  <c r="AD17" i="1"/>
  <c r="AD15" i="1"/>
  <c r="AD13" i="1"/>
  <c r="AD11" i="1"/>
  <c r="AD9" i="1"/>
  <c r="AF7" i="1" l="1"/>
  <c r="AE16" i="1"/>
  <c r="AE20" i="1"/>
  <c r="AE36" i="1"/>
  <c r="AE40" i="1"/>
  <c r="AE45" i="1"/>
  <c r="AE30" i="1"/>
  <c r="AE12" i="1"/>
  <c r="AE10" i="1"/>
  <c r="AE18" i="1"/>
  <c r="AE26" i="1"/>
  <c r="AE44" i="1"/>
  <c r="AE29" i="1"/>
  <c r="AE31" i="1"/>
  <c r="AE42" i="1"/>
  <c r="AE43" i="1"/>
  <c r="AE46" i="1"/>
  <c r="AE32" i="1"/>
  <c r="AE33" i="1"/>
  <c r="AE35" i="1"/>
  <c r="AE37" i="1"/>
  <c r="AE39" i="1"/>
  <c r="AE47" i="1"/>
  <c r="AE28" i="1"/>
  <c r="AE49" i="1"/>
  <c r="AE41" i="1"/>
  <c r="AE14" i="1"/>
  <c r="AE22" i="1"/>
  <c r="AE34" i="1"/>
  <c r="AE38" i="1"/>
  <c r="AG8" i="1"/>
  <c r="AE52" i="1"/>
  <c r="AE54" i="1"/>
  <c r="AE55" i="1"/>
  <c r="AE25" i="1"/>
  <c r="AE48" i="1"/>
  <c r="AE9" i="1"/>
  <c r="AF8" i="1" s="1"/>
  <c r="AE17" i="1"/>
  <c r="AE51" i="1"/>
  <c r="AE53" i="1"/>
  <c r="AE11" i="1"/>
  <c r="AE19" i="1"/>
  <c r="AE50" i="1"/>
  <c r="AE13" i="1"/>
  <c r="AE21" i="1"/>
  <c r="AE15" i="1"/>
  <c r="AE23" i="1"/>
  <c r="AF9" i="1" l="1"/>
  <c r="AF10" i="1" s="1"/>
  <c r="AF11" i="1" s="1"/>
  <c r="AF12" i="1" s="1"/>
  <c r="AF13" i="1" s="1"/>
  <c r="AF14" i="1" s="1"/>
  <c r="AF15" i="1" s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G9" i="1"/>
  <c r="G12" i="1"/>
  <c r="G11" i="1"/>
  <c r="J18" i="1" l="1"/>
  <c r="J14" i="1"/>
  <c r="AG10" i="1"/>
  <c r="L18" i="1" l="1"/>
  <c r="M18" i="1"/>
  <c r="J16" i="1"/>
  <c r="L14" i="1"/>
  <c r="M14" i="1"/>
  <c r="AG11" i="1"/>
  <c r="L16" i="1" l="1"/>
  <c r="M16" i="1"/>
  <c r="AG12" i="1"/>
  <c r="AG13" i="1" l="1"/>
  <c r="AG14" i="1" l="1"/>
  <c r="AG16" i="1" l="1"/>
  <c r="AG15" i="1"/>
  <c r="AG17" i="1" l="1"/>
  <c r="AG18" i="1" l="1"/>
  <c r="AG19" i="1" l="1"/>
  <c r="AG20" i="1" l="1"/>
  <c r="AG21" i="1" l="1"/>
  <c r="AG22" i="1" l="1"/>
  <c r="AG23" i="1" l="1"/>
  <c r="AG24" i="1" l="1"/>
  <c r="AG25" i="1" l="1"/>
  <c r="AG26" i="1" l="1"/>
  <c r="AG27" i="1" l="1"/>
  <c r="AG28" i="1" l="1"/>
  <c r="AG29" i="1" l="1"/>
  <c r="AG30" i="1" l="1"/>
  <c r="AG31" i="1" l="1"/>
  <c r="AG32" i="1" l="1"/>
  <c r="AG33" i="1" l="1"/>
  <c r="AG34" i="1" l="1"/>
  <c r="AG35" i="1" l="1"/>
  <c r="AG36" i="1" l="1"/>
  <c r="AG37" i="1" l="1"/>
  <c r="AG38" i="1" l="1"/>
  <c r="AG39" i="1" l="1"/>
  <c r="AG40" i="1" l="1"/>
  <c r="AG41" i="1" l="1"/>
  <c r="AG42" i="1" l="1"/>
  <c r="AG43" i="1" l="1"/>
  <c r="AG44" i="1" l="1"/>
  <c r="AG45" i="1" l="1"/>
  <c r="AG46" i="1" l="1"/>
  <c r="AG47" i="1" l="1"/>
  <c r="AG48" i="1" l="1"/>
  <c r="AG49" i="1" l="1"/>
  <c r="AG50" i="1" l="1"/>
  <c r="AG51" i="1" l="1"/>
  <c r="AG52" i="1" l="1"/>
  <c r="AG53" i="1" l="1"/>
  <c r="AG54" i="1" l="1"/>
  <c r="AG55" i="1" l="1"/>
  <c r="AG56" i="1" l="1"/>
  <c r="AG57" i="1" l="1"/>
  <c r="J15" i="1" l="1"/>
  <c r="J19" i="1"/>
  <c r="J17" i="1" l="1"/>
  <c r="L15" i="1"/>
  <c r="M15" i="1"/>
  <c r="D22" i="1"/>
  <c r="L19" i="1"/>
  <c r="M19" i="1"/>
  <c r="D52" i="1"/>
  <c r="G52" i="1" l="1"/>
  <c r="J52" i="1"/>
  <c r="L17" i="1"/>
  <c r="M17" i="1"/>
  <c r="D37" i="1"/>
  <c r="J22" i="1"/>
  <c r="G22" i="1"/>
  <c r="L22" i="1" l="1"/>
  <c r="D23" i="1" s="1"/>
  <c r="L52" i="1"/>
  <c r="D53" i="1" s="1"/>
  <c r="G53" i="1" s="1"/>
  <c r="J23" i="1"/>
  <c r="G23" i="1"/>
  <c r="J37" i="1"/>
  <c r="G37" i="1"/>
  <c r="L23" i="1" l="1"/>
  <c r="D24" i="1" s="1"/>
  <c r="J53" i="1"/>
  <c r="L53" i="1" s="1"/>
  <c r="D54" i="1" s="1"/>
  <c r="L37" i="1"/>
  <c r="D38" i="1" s="1"/>
  <c r="G38" i="1" s="1"/>
  <c r="J38" i="1" l="1"/>
  <c r="L38" i="1" s="1"/>
  <c r="D39" i="1" s="1"/>
  <c r="J54" i="1"/>
  <c r="G54" i="1"/>
  <c r="G24" i="1"/>
  <c r="J24" i="1"/>
  <c r="L24" i="1" l="1"/>
  <c r="J39" i="1"/>
  <c r="G39" i="1"/>
  <c r="L54" i="1"/>
  <c r="D25" i="1"/>
  <c r="D55" i="1" l="1"/>
  <c r="G25" i="1"/>
  <c r="J25" i="1"/>
  <c r="L39" i="1"/>
  <c r="D40" i="1" s="1"/>
  <c r="L25" i="1" l="1"/>
  <c r="G55" i="1"/>
  <c r="J55" i="1"/>
  <c r="G40" i="1"/>
  <c r="J40" i="1"/>
  <c r="L55" i="1" l="1"/>
  <c r="D56" i="1" s="1"/>
  <c r="J56" i="1" s="1"/>
  <c r="L40" i="1"/>
  <c r="D41" i="1" s="1"/>
  <c r="D26" i="1"/>
  <c r="G56" i="1" l="1"/>
  <c r="L56" i="1" s="1"/>
  <c r="D57" i="1" s="1"/>
  <c r="G57" i="1" s="1"/>
  <c r="G41" i="1"/>
  <c r="J41" i="1"/>
  <c r="G26" i="1"/>
  <c r="J26" i="1"/>
  <c r="J57" i="1" l="1"/>
  <c r="L57" i="1" s="1"/>
  <c r="D58" i="1" s="1"/>
  <c r="L26" i="1"/>
  <c r="G58" i="1" l="1"/>
  <c r="J58" i="1"/>
  <c r="L41" i="1"/>
  <c r="D42" i="1" s="1"/>
  <c r="D27" i="1"/>
  <c r="L58" i="1" l="1"/>
  <c r="D59" i="1" s="1"/>
  <c r="G59" i="1" s="1"/>
  <c r="G42" i="1"/>
  <c r="J42" i="1"/>
  <c r="G27" i="1"/>
  <c r="J27" i="1"/>
  <c r="J59" i="1" l="1"/>
  <c r="L27" i="1"/>
  <c r="D28" i="1" s="1"/>
  <c r="L42" i="1"/>
  <c r="D43" i="1" l="1"/>
  <c r="G28" i="1"/>
  <c r="J28" i="1"/>
  <c r="L59" i="1"/>
  <c r="D60" i="1" s="1"/>
  <c r="L28" i="1" l="1"/>
  <c r="D29" i="1" s="1"/>
  <c r="G60" i="1"/>
  <c r="J60" i="1"/>
  <c r="G43" i="1"/>
  <c r="J43" i="1"/>
  <c r="L43" i="1" l="1"/>
  <c r="D44" i="1" s="1"/>
  <c r="J44" i="1" s="1"/>
  <c r="L60" i="1"/>
  <c r="D61" i="1" s="1"/>
  <c r="G61" i="1" s="1"/>
  <c r="G29" i="1"/>
  <c r="J29" i="1"/>
  <c r="J61" i="1" l="1"/>
  <c r="G44" i="1"/>
  <c r="L44" i="1" s="1"/>
  <c r="D45" i="1" s="1"/>
  <c r="L29" i="1"/>
  <c r="D30" i="1" s="1"/>
  <c r="L61" i="1"/>
  <c r="D62" i="1" s="1"/>
  <c r="G62" i="1" l="1"/>
  <c r="J62" i="1"/>
  <c r="G45" i="1"/>
  <c r="L45" i="1" s="1"/>
  <c r="D46" i="1" s="1"/>
  <c r="J45" i="1"/>
  <c r="G30" i="1"/>
  <c r="J30" i="1"/>
  <c r="G46" i="1" l="1"/>
  <c r="J46" i="1"/>
  <c r="L30" i="1"/>
  <c r="D31" i="1" s="1"/>
  <c r="L62" i="1"/>
  <c r="D63" i="1" s="1"/>
  <c r="L46" i="1" l="1"/>
  <c r="D47" i="1" s="1"/>
  <c r="G47" i="1" s="1"/>
  <c r="G63" i="1"/>
  <c r="J63" i="1"/>
  <c r="G31" i="1"/>
  <c r="J31" i="1"/>
  <c r="L63" i="1" l="1"/>
  <c r="D64" i="1" s="1"/>
  <c r="J47" i="1"/>
  <c r="L47" i="1" s="1"/>
  <c r="D48" i="1" s="1"/>
  <c r="L31" i="1"/>
  <c r="D32" i="1" s="1"/>
  <c r="G32" i="1" s="1"/>
  <c r="G64" i="1"/>
  <c r="J64" i="1"/>
  <c r="L64" i="1" l="1"/>
  <c r="D65" i="1" s="1"/>
  <c r="J65" i="1" s="1"/>
  <c r="J48" i="1"/>
  <c r="G48" i="1"/>
  <c r="J32" i="1"/>
  <c r="L32" i="1" s="1"/>
  <c r="D33" i="1" s="1"/>
  <c r="G65" i="1" l="1"/>
  <c r="L48" i="1"/>
  <c r="D49" i="1" s="1"/>
  <c r="G49" i="1" s="1"/>
  <c r="J33" i="1"/>
  <c r="G33" i="1"/>
  <c r="J49" i="1" l="1"/>
  <c r="L33" i="1"/>
  <c r="D34" i="1" s="1"/>
  <c r="G34" i="1" s="1"/>
  <c r="L65" i="1"/>
  <c r="D66" i="1" s="1"/>
  <c r="L49" i="1"/>
  <c r="D50" i="1" s="1"/>
  <c r="J34" i="1" l="1"/>
  <c r="G66" i="1"/>
  <c r="J66" i="1"/>
  <c r="G50" i="1"/>
  <c r="J50" i="1"/>
  <c r="L34" i="1"/>
  <c r="D35" i="1" s="1"/>
  <c r="G35" i="1" l="1"/>
  <c r="J35" i="1"/>
  <c r="L66" i="1"/>
  <c r="B3" i="1" s="1"/>
  <c r="L35" i="1" l="1"/>
  <c r="D36" i="1" s="1"/>
  <c r="J36" i="1" s="1"/>
  <c r="L50" i="1"/>
  <c r="D51" i="1" s="1"/>
  <c r="G36" i="1" l="1"/>
  <c r="L36" i="1" s="1"/>
  <c r="B1" i="1" s="1"/>
  <c r="G51" i="1"/>
  <c r="J51" i="1"/>
  <c r="L51" i="1" l="1"/>
  <c r="B2" i="1" s="1"/>
</calcChain>
</file>

<file path=xl/comments1.xml><?xml version="1.0" encoding="utf-8"?>
<comments xmlns="http://schemas.openxmlformats.org/spreadsheetml/2006/main">
  <authors>
    <author>Acceso</author>
  </authors>
  <commentList>
    <comment ref="G1" authorId="0">
      <text>
        <r>
          <rPr>
            <b/>
            <sz val="8"/>
            <color indexed="81"/>
            <rFont val="Tahoma"/>
            <family val="2"/>
          </rPr>
          <t>IMPORTANTE:</t>
        </r>
        <r>
          <rPr>
            <sz val="8"/>
            <color indexed="81"/>
            <rFont val="Tahoma"/>
            <family val="2"/>
          </rPr>
          <t xml:space="preserve">
Modifique únicamente la Ecuación y el Rango</t>
        </r>
      </text>
    </comment>
    <comment ref="G2" authorId="0">
      <text>
        <r>
          <rPr>
            <b/>
            <sz val="8"/>
            <color indexed="81"/>
            <rFont val="Tahoma"/>
            <family val="2"/>
          </rPr>
          <t>SOBRE LOS RESULTADOS:</t>
        </r>
        <r>
          <rPr>
            <sz val="8"/>
            <color indexed="81"/>
            <rFont val="Tahoma"/>
            <family val="2"/>
          </rPr>
          <t xml:space="preserve">
La precisión con la que trabaja este desarrollo está basada en un trabajo de Juan Beltrán para Cálculo de Raíces con el Método de Newton con aproximación de Dos Dígitos Decimales.</t>
        </r>
      </text>
    </comment>
    <comment ref="A5" authorId="0">
      <text>
        <r>
          <rPr>
            <b/>
            <sz val="8"/>
            <color indexed="81"/>
            <rFont val="Tahoma"/>
            <family val="2"/>
          </rPr>
          <t>IMPORTANTE:</t>
        </r>
        <r>
          <rPr>
            <sz val="8"/>
            <color indexed="81"/>
            <rFont val="Tahoma"/>
            <family val="2"/>
          </rPr>
          <t xml:space="preserve">
La Ecuación debe ser ingresada con todos sus elementos, no borre ninguno, en caso de Coefcientes Nuelos, coloque un valor de Cero (0), de igual manera debe respetar los símbolos + y -.</t>
        </r>
      </text>
    </comment>
    <comment ref="A10" authorId="0">
      <text>
        <r>
          <rPr>
            <b/>
            <sz val="8"/>
            <color indexed="81"/>
            <rFont val="Tahoma"/>
            <family val="2"/>
          </rPr>
          <t xml:space="preserve">IMPORTANTE:
</t>
        </r>
        <r>
          <rPr>
            <sz val="8"/>
            <color indexed="81"/>
            <rFont val="Tahoma"/>
            <family val="2"/>
          </rPr>
          <t xml:space="preserve">
Seleccione un Rango adecuado que cobije a nivel general las tres raíces, que no sea muy estrecho ni muy amplio, puede ayudarse observando la gráfica.</t>
        </r>
      </text>
    </comment>
  </commentList>
</comments>
</file>

<file path=xl/sharedStrings.xml><?xml version="1.0" encoding="utf-8"?>
<sst xmlns="http://schemas.openxmlformats.org/spreadsheetml/2006/main" count="47" uniqueCount="39">
  <si>
    <t>Ecuación</t>
  </si>
  <si>
    <t>X</t>
  </si>
  <si>
    <t>+</t>
  </si>
  <si>
    <t>=</t>
  </si>
  <si>
    <t>f(x)=</t>
  </si>
  <si>
    <t>f'(x)=</t>
  </si>
  <si>
    <t>X inicial</t>
  </si>
  <si>
    <t>X final</t>
  </si>
  <si>
    <t>-</t>
  </si>
  <si>
    <t>f(x^3)</t>
  </si>
  <si>
    <t>f(x^2)</t>
  </si>
  <si>
    <t>f(c)</t>
  </si>
  <si>
    <t>f(x^1)</t>
  </si>
  <si>
    <t>f(X)</t>
  </si>
  <si>
    <t>f'(x^2)</t>
  </si>
  <si>
    <t>f'(x^1)</t>
  </si>
  <si>
    <t>Cambio</t>
  </si>
  <si>
    <t>Control</t>
  </si>
  <si>
    <t>Primer Rango General</t>
  </si>
  <si>
    <t>Segundo Rango General</t>
  </si>
  <si>
    <t>Tercer Rango General</t>
  </si>
  <si>
    <t>No</t>
  </si>
  <si>
    <t>Raíz 1:</t>
  </si>
  <si>
    <t>Raíz 2:</t>
  </si>
  <si>
    <t>Raíz 3:</t>
  </si>
  <si>
    <t>INF</t>
  </si>
  <si>
    <t>SUP</t>
  </si>
  <si>
    <t>f(x)</t>
  </si>
  <si>
    <t>f'(x)</t>
  </si>
  <si>
    <t>Valor</t>
  </si>
  <si>
    <t>ID</t>
  </si>
  <si>
    <t>RES</t>
  </si>
  <si>
    <t>CTRL</t>
  </si>
  <si>
    <t>RANGO</t>
  </si>
  <si>
    <t>SOLUCION DE ECUACIONES CUBICAS</t>
  </si>
  <si>
    <t>METODO DE NEWTON</t>
  </si>
  <si>
    <t>f'(X)</t>
  </si>
  <si>
    <t>f'(c)</t>
  </si>
  <si>
    <t>Desarrollo en Excel por: FABIAN YORY - CAROLINA 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</si>
</sst>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0" tint="-0.34998626667073579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color rgb="FF0000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2" fontId="0" fillId="0" borderId="0" xfId="0" applyNumberFormat="1"/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/>
    <xf numFmtId="0" fontId="2" fillId="3" borderId="1" xfId="0" applyFont="1" applyFill="1" applyBorder="1"/>
    <xf numFmtId="0" fontId="2" fillId="2" borderId="1" xfId="0" applyFont="1" applyFill="1" applyBorder="1"/>
    <xf numFmtId="0" fontId="1" fillId="0" borderId="1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3" fillId="0" borderId="0" xfId="0" applyFont="1"/>
    <xf numFmtId="0" fontId="3" fillId="8" borderId="3" xfId="0" quotePrefix="1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Fill="1" applyBorder="1"/>
    <xf numFmtId="0" fontId="3" fillId="8" borderId="2" xfId="0" quotePrefix="1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Protection="1"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Protection="1"/>
    <xf numFmtId="0" fontId="3" fillId="2" borderId="3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left" vertical="top"/>
    </xf>
    <xf numFmtId="0" fontId="3" fillId="3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Protection="1"/>
    <xf numFmtId="0" fontId="3" fillId="6" borderId="8" xfId="0" applyFont="1" applyFill="1" applyBorder="1"/>
    <xf numFmtId="0" fontId="3" fillId="6" borderId="2" xfId="0" applyFont="1" applyFill="1" applyBorder="1"/>
    <xf numFmtId="165" fontId="0" fillId="0" borderId="0" xfId="0" applyNumberFormat="1"/>
    <xf numFmtId="165" fontId="0" fillId="0" borderId="0" xfId="0" applyNumberFormat="1" applyAlignment="1">
      <alignment horizontal="center" vertical="center"/>
    </xf>
    <xf numFmtId="165" fontId="1" fillId="0" borderId="0" xfId="0" quotePrefix="1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0" fillId="0" borderId="20" xfId="0" applyNumberFormat="1" applyBorder="1" applyAlignment="1">
      <alignment horizontal="right"/>
    </xf>
    <xf numFmtId="165" fontId="0" fillId="0" borderId="22" xfId="0" applyNumberFormat="1" applyBorder="1" applyAlignment="1">
      <alignment horizontal="right"/>
    </xf>
    <xf numFmtId="0" fontId="0" fillId="2" borderId="20" xfId="0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2" fontId="1" fillId="2" borderId="21" xfId="0" applyNumberFormat="1" applyFont="1" applyFill="1" applyBorder="1" applyAlignment="1">
      <alignment horizontal="center" vertical="center"/>
    </xf>
    <xf numFmtId="0" fontId="0" fillId="2" borderId="21" xfId="0" applyFill="1" applyBorder="1"/>
    <xf numFmtId="0" fontId="0" fillId="2" borderId="22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horizontal="center" vertical="center"/>
    </xf>
    <xf numFmtId="0" fontId="0" fillId="2" borderId="25" xfId="0" applyFill="1" applyBorder="1"/>
    <xf numFmtId="0" fontId="0" fillId="11" borderId="20" xfId="0" applyFill="1" applyBorder="1" applyAlignment="1">
      <alignment horizontal="center" vertical="center"/>
    </xf>
    <xf numFmtId="2" fontId="1" fillId="11" borderId="20" xfId="0" applyNumberFormat="1" applyFont="1" applyFill="1" applyBorder="1" applyAlignment="1">
      <alignment horizontal="center" vertical="center"/>
    </xf>
    <xf numFmtId="0" fontId="0" fillId="11" borderId="21" xfId="0" applyFont="1" applyFill="1" applyBorder="1" applyAlignment="1">
      <alignment horizontal="center" vertical="center"/>
    </xf>
    <xf numFmtId="2" fontId="1" fillId="11" borderId="21" xfId="0" applyNumberFormat="1" applyFont="1" applyFill="1" applyBorder="1" applyAlignment="1">
      <alignment horizontal="center" vertical="center"/>
    </xf>
    <xf numFmtId="0" fontId="0" fillId="11" borderId="25" xfId="0" applyFont="1" applyFill="1" applyBorder="1" applyAlignment="1">
      <alignment horizontal="center" vertical="center"/>
    </xf>
    <xf numFmtId="2" fontId="1" fillId="11" borderId="25" xfId="0" applyNumberFormat="1" applyFont="1" applyFill="1" applyBorder="1" applyAlignment="1">
      <alignment horizontal="center" vertical="center"/>
    </xf>
    <xf numFmtId="2" fontId="1" fillId="2" borderId="22" xfId="0" applyNumberFormat="1" applyFont="1" applyFill="1" applyBorder="1" applyAlignment="1">
      <alignment horizontal="center" vertical="center"/>
    </xf>
    <xf numFmtId="2" fontId="0" fillId="2" borderId="20" xfId="0" applyNumberFormat="1" applyFill="1" applyBorder="1" applyAlignment="1">
      <alignment horizontal="right"/>
    </xf>
    <xf numFmtId="2" fontId="0" fillId="2" borderId="21" xfId="0" applyNumberFormat="1" applyFill="1" applyBorder="1" applyAlignment="1">
      <alignment horizontal="right"/>
    </xf>
    <xf numFmtId="2" fontId="0" fillId="2" borderId="25" xfId="0" applyNumberFormat="1" applyFill="1" applyBorder="1" applyAlignment="1">
      <alignment horizontal="right"/>
    </xf>
    <xf numFmtId="2" fontId="0" fillId="11" borderId="20" xfId="0" applyNumberFormat="1" applyFill="1" applyBorder="1" applyAlignment="1">
      <alignment horizontal="right"/>
    </xf>
    <xf numFmtId="2" fontId="0" fillId="11" borderId="21" xfId="0" applyNumberFormat="1" applyFill="1" applyBorder="1" applyAlignment="1">
      <alignment horizontal="right"/>
    </xf>
    <xf numFmtId="2" fontId="0" fillId="11" borderId="25" xfId="0" applyNumberFormat="1" applyFill="1" applyBorder="1" applyAlignment="1">
      <alignment horizontal="right"/>
    </xf>
    <xf numFmtId="2" fontId="0" fillId="2" borderId="22" xfId="0" applyNumberFormat="1" applyFill="1" applyBorder="1" applyAlignment="1">
      <alignment horizontal="right"/>
    </xf>
    <xf numFmtId="0" fontId="11" fillId="0" borderId="0" xfId="0" applyFont="1" applyAlignment="1"/>
    <xf numFmtId="164" fontId="0" fillId="2" borderId="16" xfId="0" applyNumberFormat="1" applyFont="1" applyFill="1" applyBorder="1" applyAlignment="1">
      <alignment horizontal="center"/>
    </xf>
    <xf numFmtId="164" fontId="0" fillId="2" borderId="13" xfId="0" applyNumberFormat="1" applyFont="1" applyFill="1" applyBorder="1" applyAlignment="1">
      <alignment horizontal="center"/>
    </xf>
    <xf numFmtId="164" fontId="0" fillId="2" borderId="17" xfId="0" applyNumberFormat="1" applyFont="1" applyFill="1" applyBorder="1" applyAlignment="1">
      <alignment horizontal="center"/>
    </xf>
    <xf numFmtId="164" fontId="0" fillId="2" borderId="16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164" fontId="0" fillId="2" borderId="18" xfId="0" applyNumberFormat="1" applyFont="1" applyFill="1" applyBorder="1" applyAlignment="1">
      <alignment horizontal="center"/>
    </xf>
    <xf numFmtId="164" fontId="0" fillId="2" borderId="24" xfId="0" applyNumberFormat="1" applyFont="1" applyFill="1" applyBorder="1" applyAlignment="1">
      <alignment horizontal="center"/>
    </xf>
    <xf numFmtId="164" fontId="0" fillId="2" borderId="19" xfId="0" applyNumberFormat="1" applyFont="1" applyFill="1" applyBorder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164" fontId="0" fillId="2" borderId="24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2" borderId="26" xfId="0" applyNumberFormat="1" applyFont="1" applyFill="1" applyBorder="1" applyAlignment="1">
      <alignment horizontal="right"/>
    </xf>
    <xf numFmtId="164" fontId="0" fillId="2" borderId="27" xfId="0" applyNumberFormat="1" applyFont="1" applyFill="1" applyBorder="1" applyAlignment="1">
      <alignment horizontal="right"/>
    </xf>
    <xf numFmtId="164" fontId="0" fillId="2" borderId="28" xfId="0" applyNumberFormat="1" applyFont="1" applyFill="1" applyBorder="1" applyAlignment="1">
      <alignment horizontal="right"/>
    </xf>
    <xf numFmtId="164" fontId="0" fillId="2" borderId="26" xfId="0" applyNumberFormat="1" applyFill="1" applyBorder="1" applyAlignment="1">
      <alignment horizontal="right"/>
    </xf>
    <xf numFmtId="164" fontId="0" fillId="2" borderId="27" xfId="0" applyNumberFormat="1" applyFill="1" applyBorder="1" applyAlignment="1">
      <alignment horizontal="right"/>
    </xf>
    <xf numFmtId="164" fontId="0" fillId="2" borderId="28" xfId="0" applyNumberFormat="1" applyFill="1" applyBorder="1" applyAlignment="1">
      <alignment horizontal="right"/>
    </xf>
    <xf numFmtId="164" fontId="0" fillId="2" borderId="14" xfId="0" applyNumberFormat="1" applyFont="1" applyFill="1" applyBorder="1" applyAlignment="1">
      <alignment horizontal="center"/>
    </xf>
    <xf numFmtId="164" fontId="0" fillId="2" borderId="23" xfId="0" applyNumberFormat="1" applyFont="1" applyFill="1" applyBorder="1" applyAlignment="1">
      <alignment horizontal="center"/>
    </xf>
    <xf numFmtId="164" fontId="0" fillId="2" borderId="15" xfId="0" applyNumberFormat="1" applyFon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164" fontId="0" fillId="2" borderId="23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164" fontId="0" fillId="11" borderId="16" xfId="0" applyNumberFormat="1" applyFont="1" applyFill="1" applyBorder="1" applyAlignment="1">
      <alignment horizontal="right"/>
    </xf>
    <xf numFmtId="164" fontId="0" fillId="11" borderId="13" xfId="0" applyNumberFormat="1" applyFont="1" applyFill="1" applyBorder="1" applyAlignment="1">
      <alignment horizontal="right"/>
    </xf>
    <xf numFmtId="164" fontId="0" fillId="11" borderId="17" xfId="0" applyNumberFormat="1" applyFont="1" applyFill="1" applyBorder="1" applyAlignment="1">
      <alignment horizontal="right"/>
    </xf>
    <xf numFmtId="164" fontId="0" fillId="11" borderId="16" xfId="0" applyNumberFormat="1" applyFill="1" applyBorder="1" applyAlignment="1">
      <alignment horizontal="right"/>
    </xf>
    <xf numFmtId="164" fontId="0" fillId="11" borderId="13" xfId="0" applyNumberFormat="1" applyFill="1" applyBorder="1" applyAlignment="1">
      <alignment horizontal="right"/>
    </xf>
    <xf numFmtId="164" fontId="0" fillId="11" borderId="17" xfId="0" applyNumberFormat="1" applyFill="1" applyBorder="1" applyAlignment="1">
      <alignment horizontal="right"/>
    </xf>
    <xf numFmtId="164" fontId="0" fillId="11" borderId="26" xfId="0" applyNumberFormat="1" applyFont="1" applyFill="1" applyBorder="1" applyAlignment="1">
      <alignment horizontal="right"/>
    </xf>
    <xf numFmtId="164" fontId="0" fillId="11" borderId="27" xfId="0" applyNumberFormat="1" applyFont="1" applyFill="1" applyBorder="1" applyAlignment="1">
      <alignment horizontal="right"/>
    </xf>
    <xf numFmtId="164" fontId="0" fillId="11" borderId="28" xfId="0" applyNumberFormat="1" applyFont="1" applyFill="1" applyBorder="1" applyAlignment="1">
      <alignment horizontal="right"/>
    </xf>
    <xf numFmtId="164" fontId="0" fillId="11" borderId="26" xfId="0" applyNumberFormat="1" applyFill="1" applyBorder="1" applyAlignment="1">
      <alignment horizontal="right"/>
    </xf>
    <xf numFmtId="164" fontId="0" fillId="11" borderId="27" xfId="0" applyNumberFormat="1" applyFill="1" applyBorder="1" applyAlignment="1">
      <alignment horizontal="right"/>
    </xf>
    <xf numFmtId="164" fontId="0" fillId="11" borderId="28" xfId="0" applyNumberFormat="1" applyFill="1" applyBorder="1" applyAlignment="1">
      <alignment horizontal="right"/>
    </xf>
    <xf numFmtId="164" fontId="0" fillId="2" borderId="16" xfId="0" applyNumberFormat="1" applyFill="1" applyBorder="1" applyAlignment="1">
      <alignment horizontal="right"/>
    </xf>
    <xf numFmtId="164" fontId="0" fillId="2" borderId="17" xfId="0" applyNumberFormat="1" applyFill="1" applyBorder="1" applyAlignment="1">
      <alignment horizontal="right"/>
    </xf>
    <xf numFmtId="164" fontId="0" fillId="2" borderId="13" xfId="0" applyNumberFormat="1" applyFill="1" applyBorder="1" applyAlignment="1">
      <alignment horizontal="right"/>
    </xf>
    <xf numFmtId="164" fontId="0" fillId="2" borderId="16" xfId="0" applyNumberFormat="1" applyFont="1" applyFill="1" applyBorder="1" applyAlignment="1">
      <alignment horizontal="right"/>
    </xf>
    <xf numFmtId="164" fontId="0" fillId="2" borderId="13" xfId="0" applyNumberFormat="1" applyFont="1" applyFill="1" applyBorder="1" applyAlignment="1">
      <alignment horizontal="right"/>
    </xf>
    <xf numFmtId="164" fontId="0" fillId="2" borderId="17" xfId="0" applyNumberFormat="1" applyFont="1" applyFill="1" applyBorder="1" applyAlignment="1">
      <alignment horizontal="right"/>
    </xf>
    <xf numFmtId="0" fontId="7" fillId="10" borderId="7" xfId="0" applyFont="1" applyFill="1" applyBorder="1" applyAlignment="1">
      <alignment horizontal="center"/>
    </xf>
    <xf numFmtId="0" fontId="7" fillId="10" borderId="5" xfId="0" applyFont="1" applyFill="1" applyBorder="1" applyAlignment="1">
      <alignment horizontal="center"/>
    </xf>
    <xf numFmtId="0" fontId="7" fillId="10" borderId="6" xfId="0" applyFont="1" applyFill="1" applyBorder="1" applyAlignment="1">
      <alignment horizontal="center"/>
    </xf>
    <xf numFmtId="0" fontId="8" fillId="10" borderId="8" xfId="0" applyFont="1" applyFill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164" fontId="0" fillId="11" borderId="14" xfId="0" applyNumberFormat="1" applyFill="1" applyBorder="1" applyAlignment="1">
      <alignment horizontal="right"/>
    </xf>
    <xf numFmtId="164" fontId="0" fillId="11" borderId="23" xfId="0" applyNumberFormat="1" applyFill="1" applyBorder="1" applyAlignment="1">
      <alignment horizontal="right"/>
    </xf>
    <xf numFmtId="164" fontId="0" fillId="11" borderId="15" xfId="0" applyNumberFormat="1" applyFill="1" applyBorder="1" applyAlignment="1">
      <alignment horizontal="right"/>
    </xf>
    <xf numFmtId="0" fontId="1" fillId="6" borderId="7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164" fontId="0" fillId="11" borderId="14" xfId="0" applyNumberFormat="1" applyFont="1" applyFill="1" applyBorder="1" applyAlignment="1">
      <alignment horizontal="right"/>
    </xf>
    <xf numFmtId="164" fontId="0" fillId="11" borderId="23" xfId="0" applyNumberFormat="1" applyFont="1" applyFill="1" applyBorder="1" applyAlignment="1">
      <alignment horizontal="right"/>
    </xf>
    <xf numFmtId="164" fontId="0" fillId="11" borderId="15" xfId="0" applyNumberFormat="1" applyFont="1" applyFill="1" applyBorder="1" applyAlignment="1">
      <alignment horizontal="right"/>
    </xf>
    <xf numFmtId="164" fontId="0" fillId="2" borderId="14" xfId="0" applyNumberFormat="1" applyFont="1" applyFill="1" applyBorder="1" applyAlignment="1">
      <alignment horizontal="right"/>
    </xf>
    <xf numFmtId="164" fontId="0" fillId="2" borderId="23" xfId="0" applyNumberFormat="1" applyFont="1" applyFill="1" applyBorder="1" applyAlignment="1">
      <alignment horizontal="right"/>
    </xf>
    <xf numFmtId="164" fontId="0" fillId="2" borderId="15" xfId="0" applyNumberFormat="1" applyFont="1" applyFill="1" applyBorder="1" applyAlignment="1">
      <alignment horizontal="right"/>
    </xf>
    <xf numFmtId="164" fontId="0" fillId="2" borderId="14" xfId="0" applyNumberFormat="1" applyFill="1" applyBorder="1" applyAlignment="1">
      <alignment horizontal="right"/>
    </xf>
    <xf numFmtId="164" fontId="0" fillId="2" borderId="15" xfId="0" applyNumberFormat="1" applyFill="1" applyBorder="1" applyAlignment="1">
      <alignment horizontal="right"/>
    </xf>
    <xf numFmtId="164" fontId="0" fillId="2" borderId="23" xfId="0" applyNumberForma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10" borderId="7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Normal" xfId="0" builtinId="0"/>
  </cellStyles>
  <dxfs count="31">
    <dxf>
      <font>
        <color theme="0"/>
      </font>
      <fill>
        <patternFill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diamond"/>
            <c:size val="2"/>
          </c:marker>
          <c:xVal>
            <c:numRef>
              <c:f>Hoja1!$Y$7:$Y$57</c:f>
              <c:numCache>
                <c:formatCode>0.0000</c:formatCode>
                <c:ptCount val="51"/>
                <c:pt idx="0">
                  <c:v>-6</c:v>
                </c:pt>
                <c:pt idx="1">
                  <c:v>-5.76</c:v>
                </c:pt>
                <c:pt idx="2">
                  <c:v>-5.52</c:v>
                </c:pt>
                <c:pt idx="3">
                  <c:v>-5.2799999999999994</c:v>
                </c:pt>
                <c:pt idx="4">
                  <c:v>-5.0399999999999991</c:v>
                </c:pt>
                <c:pt idx="5">
                  <c:v>-4.7999999999999989</c:v>
                </c:pt>
                <c:pt idx="6">
                  <c:v>-4.5599999999999987</c:v>
                </c:pt>
                <c:pt idx="7">
                  <c:v>-4.3199999999999985</c:v>
                </c:pt>
                <c:pt idx="8">
                  <c:v>-4.0799999999999983</c:v>
                </c:pt>
                <c:pt idx="9">
                  <c:v>-3.8399999999999981</c:v>
                </c:pt>
                <c:pt idx="10">
                  <c:v>-3.5999999999999979</c:v>
                </c:pt>
                <c:pt idx="11">
                  <c:v>-3.3599999999999977</c:v>
                </c:pt>
                <c:pt idx="12">
                  <c:v>-3.1199999999999974</c:v>
                </c:pt>
                <c:pt idx="13">
                  <c:v>-2.8799999999999972</c:v>
                </c:pt>
                <c:pt idx="14">
                  <c:v>-2.639999999999997</c:v>
                </c:pt>
                <c:pt idx="15">
                  <c:v>-2.3999999999999968</c:v>
                </c:pt>
                <c:pt idx="16">
                  <c:v>-2.1599999999999966</c:v>
                </c:pt>
                <c:pt idx="17">
                  <c:v>-1.9199999999999966</c:v>
                </c:pt>
                <c:pt idx="18">
                  <c:v>-1.6799999999999966</c:v>
                </c:pt>
                <c:pt idx="19">
                  <c:v>-1.4399999999999966</c:v>
                </c:pt>
                <c:pt idx="20">
                  <c:v>-1.1999999999999966</c:v>
                </c:pt>
                <c:pt idx="21">
                  <c:v>-0.95999999999999663</c:v>
                </c:pt>
                <c:pt idx="22">
                  <c:v>-0.71999999999999664</c:v>
                </c:pt>
                <c:pt idx="23">
                  <c:v>-0.47999999999999665</c:v>
                </c:pt>
                <c:pt idx="24">
                  <c:v>-0.23999999999999666</c:v>
                </c:pt>
                <c:pt idx="25">
                  <c:v>3.3306690738754696E-15</c:v>
                </c:pt>
                <c:pt idx="26">
                  <c:v>0.24000000000000332</c:v>
                </c:pt>
                <c:pt idx="27">
                  <c:v>0.48000000000000331</c:v>
                </c:pt>
                <c:pt idx="28">
                  <c:v>0.7200000000000033</c:v>
                </c:pt>
                <c:pt idx="29">
                  <c:v>0.9600000000000033</c:v>
                </c:pt>
                <c:pt idx="30">
                  <c:v>1.2000000000000033</c:v>
                </c:pt>
                <c:pt idx="31">
                  <c:v>1.4400000000000033</c:v>
                </c:pt>
                <c:pt idx="32">
                  <c:v>1.6800000000000033</c:v>
                </c:pt>
                <c:pt idx="33">
                  <c:v>1.9200000000000033</c:v>
                </c:pt>
                <c:pt idx="34">
                  <c:v>2.1600000000000033</c:v>
                </c:pt>
                <c:pt idx="35">
                  <c:v>2.400000000000003</c:v>
                </c:pt>
                <c:pt idx="36">
                  <c:v>2.6400000000000032</c:v>
                </c:pt>
                <c:pt idx="37">
                  <c:v>2.8800000000000034</c:v>
                </c:pt>
                <c:pt idx="38">
                  <c:v>3.1200000000000037</c:v>
                </c:pt>
                <c:pt idx="39">
                  <c:v>3.3600000000000039</c:v>
                </c:pt>
                <c:pt idx="40">
                  <c:v>3.6000000000000041</c:v>
                </c:pt>
                <c:pt idx="41">
                  <c:v>3.8400000000000043</c:v>
                </c:pt>
                <c:pt idx="42">
                  <c:v>4.0800000000000045</c:v>
                </c:pt>
                <c:pt idx="43">
                  <c:v>4.3200000000000047</c:v>
                </c:pt>
                <c:pt idx="44">
                  <c:v>4.5600000000000049</c:v>
                </c:pt>
                <c:pt idx="45">
                  <c:v>4.8000000000000052</c:v>
                </c:pt>
                <c:pt idx="46">
                  <c:v>5.0400000000000054</c:v>
                </c:pt>
                <c:pt idx="47">
                  <c:v>5.2800000000000056</c:v>
                </c:pt>
                <c:pt idx="48">
                  <c:v>5.5200000000000058</c:v>
                </c:pt>
                <c:pt idx="49">
                  <c:v>5.760000000000006</c:v>
                </c:pt>
                <c:pt idx="50">
                  <c:v>6</c:v>
                </c:pt>
              </c:numCache>
            </c:numRef>
          </c:xVal>
          <c:yVal>
            <c:numRef>
              <c:f>Hoja1!$AD$7:$AD$57</c:f>
              <c:numCache>
                <c:formatCode>0.0000</c:formatCode>
                <c:ptCount val="51"/>
                <c:pt idx="0">
                  <c:v>-556</c:v>
                </c:pt>
                <c:pt idx="1">
                  <c:v>-482.14412800000002</c:v>
                </c:pt>
                <c:pt idx="2">
                  <c:v>-414.49062399999991</c:v>
                </c:pt>
                <c:pt idx="3">
                  <c:v>-352.7906559999999</c:v>
                </c:pt>
                <c:pt idx="4">
                  <c:v>-296.79539199999982</c:v>
                </c:pt>
                <c:pt idx="5">
                  <c:v>-246.25599999999986</c:v>
                </c:pt>
                <c:pt idx="6">
                  <c:v>-200.92364799999979</c:v>
                </c:pt>
                <c:pt idx="7">
                  <c:v>-160.54950399999976</c:v>
                </c:pt>
                <c:pt idx="8">
                  <c:v>-124.88473599999976</c:v>
                </c:pt>
                <c:pt idx="9">
                  <c:v>-93.680511999999737</c:v>
                </c:pt>
                <c:pt idx="10">
                  <c:v>-66.687999999999747</c:v>
                </c:pt>
                <c:pt idx="11">
                  <c:v>-43.658367999999768</c:v>
                </c:pt>
                <c:pt idx="12">
                  <c:v>-24.342783999999824</c:v>
                </c:pt>
                <c:pt idx="13">
                  <c:v>-8.4924159999998352</c:v>
                </c:pt>
                <c:pt idx="14">
                  <c:v>4.1415680000001345</c:v>
                </c:pt>
                <c:pt idx="15">
                  <c:v>13.808000000000106</c:v>
                </c:pt>
                <c:pt idx="16">
                  <c:v>20.755712000000081</c:v>
                </c:pt>
                <c:pt idx="17">
                  <c:v>25.233536000000051</c:v>
                </c:pt>
                <c:pt idx="18">
                  <c:v>27.490304000000016</c:v>
                </c:pt>
                <c:pt idx="19">
                  <c:v>27.774847999999992</c:v>
                </c:pt>
                <c:pt idx="20">
                  <c:v>26.335999999999967</c:v>
                </c:pt>
                <c:pt idx="21">
                  <c:v>23.422591999999952</c:v>
                </c:pt>
                <c:pt idx="22">
                  <c:v>19.283455999999934</c:v>
                </c:pt>
                <c:pt idx="23">
                  <c:v>14.167423999999924</c:v>
                </c:pt>
                <c:pt idx="24">
                  <c:v>8.3233279999999148</c:v>
                </c:pt>
                <c:pt idx="25">
                  <c:v>1.9999999999999101</c:v>
                </c:pt>
                <c:pt idx="26">
                  <c:v>-4.553728000000091</c:v>
                </c:pt>
                <c:pt idx="27">
                  <c:v>-11.089024000000089</c:v>
                </c:pt>
                <c:pt idx="28">
                  <c:v>-17.357056000000085</c:v>
                </c:pt>
                <c:pt idx="29">
                  <c:v>-23.108992000000075</c:v>
                </c:pt>
                <c:pt idx="30">
                  <c:v>-28.096000000000064</c:v>
                </c:pt>
                <c:pt idx="31">
                  <c:v>-32.069248000000044</c:v>
                </c:pt>
                <c:pt idx="32">
                  <c:v>-34.779904000000023</c:v>
                </c:pt>
                <c:pt idx="33">
                  <c:v>-35.979136000000004</c:v>
                </c:pt>
                <c:pt idx="34">
                  <c:v>-35.418111999999979</c:v>
                </c:pt>
                <c:pt idx="35">
                  <c:v>-32.847999999999956</c:v>
                </c:pt>
                <c:pt idx="36">
                  <c:v>-28.019967999999913</c:v>
                </c:pt>
                <c:pt idx="37">
                  <c:v>-20.685183999999865</c:v>
                </c:pt>
                <c:pt idx="38">
                  <c:v>-10.594815999999824</c:v>
                </c:pt>
                <c:pt idx="39">
                  <c:v>2.4999680000002371</c:v>
                </c:pt>
                <c:pt idx="40">
                  <c:v>18.848000000000297</c:v>
                </c:pt>
                <c:pt idx="41">
                  <c:v>38.698112000000378</c:v>
                </c:pt>
                <c:pt idx="42">
                  <c:v>62.299136000000445</c:v>
                </c:pt>
                <c:pt idx="43">
                  <c:v>89.899904000000589</c:v>
                </c:pt>
                <c:pt idx="44">
                  <c:v>121.74924800000066</c:v>
                </c:pt>
                <c:pt idx="45">
                  <c:v>158.0960000000008</c:v>
                </c:pt>
                <c:pt idx="46">
                  <c:v>199.18899200000095</c:v>
                </c:pt>
                <c:pt idx="47">
                  <c:v>245.27705600000118</c:v>
                </c:pt>
                <c:pt idx="48">
                  <c:v>296.60902400000134</c:v>
                </c:pt>
                <c:pt idx="49">
                  <c:v>353.43372800000145</c:v>
                </c:pt>
                <c:pt idx="50">
                  <c:v>416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746368"/>
        <c:axId val="142747904"/>
      </c:scatterChart>
      <c:valAx>
        <c:axId val="142746368"/>
        <c:scaling>
          <c:orientation val="minMax"/>
        </c:scaling>
        <c:delete val="0"/>
        <c:axPos val="b"/>
        <c:numFmt formatCode="0.0000" sourceLinked="1"/>
        <c:majorTickMark val="out"/>
        <c:minorTickMark val="none"/>
        <c:tickLblPos val="nextTo"/>
        <c:txPr>
          <a:bodyPr/>
          <a:lstStyle/>
          <a:p>
            <a:pPr>
              <a:defRPr lang="es-ES_tradnl"/>
            </a:pPr>
            <a:endParaRPr lang="es-ES"/>
          </a:p>
        </c:txPr>
        <c:crossAx val="142747904"/>
        <c:crosses val="autoZero"/>
        <c:crossBetween val="midCat"/>
      </c:valAx>
      <c:valAx>
        <c:axId val="142747904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txPr>
          <a:bodyPr/>
          <a:lstStyle/>
          <a:p>
            <a:pPr>
              <a:defRPr lang="es-ES_tradnl"/>
            </a:pPr>
            <a:endParaRPr lang="es-ES"/>
          </a:p>
        </c:txPr>
        <c:crossAx val="1427463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8</xdr:row>
      <xdr:rowOff>152400</xdr:rowOff>
    </xdr:from>
    <xdr:to>
      <xdr:col>23</xdr:col>
      <xdr:colOff>371475</xdr:colOff>
      <xdr:row>25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K66"/>
  <sheetViews>
    <sheetView tabSelected="1" zoomScaleNormal="100" workbookViewId="0"/>
  </sheetViews>
  <sheetFormatPr baseColWidth="10" defaultRowHeight="15" x14ac:dyDescent="0.25"/>
  <cols>
    <col min="1" max="1" width="9.5703125" customWidth="1"/>
    <col min="2" max="2" width="5.5703125" customWidth="1"/>
    <col min="3" max="3" width="8" customWidth="1"/>
    <col min="4" max="5" width="2.7109375" style="1" customWidth="1"/>
    <col min="6" max="6" width="4.7109375" customWidth="1"/>
    <col min="7" max="7" width="7.42578125" customWidth="1"/>
    <col min="8" max="9" width="2.7109375" customWidth="1"/>
    <col min="10" max="10" width="4.7109375" customWidth="1"/>
    <col min="11" max="11" width="7.28515625" customWidth="1"/>
    <col min="12" max="12" width="9" customWidth="1"/>
    <col min="13" max="13" width="9.85546875" customWidth="1"/>
    <col min="14" max="14" width="7.7109375" customWidth="1"/>
    <col min="15" max="15" width="6.7109375" customWidth="1"/>
    <col min="16" max="16" width="2.7109375" customWidth="1"/>
    <col min="17" max="17" width="4.7109375" customWidth="1"/>
    <col min="18" max="18" width="6.7109375" customWidth="1"/>
    <col min="19" max="21" width="3.7109375" customWidth="1"/>
    <col min="22" max="24" width="9.7109375" customWidth="1"/>
    <col min="25" max="37" width="14.7109375" customWidth="1"/>
  </cols>
  <sheetData>
    <row r="1" spans="1:37" ht="20.100000000000001" customHeight="1" thickBot="1" x14ac:dyDescent="0.4">
      <c r="A1" s="10" t="s">
        <v>22</v>
      </c>
      <c r="B1" s="147">
        <f>IF(ISERROR(MODE(L22:L36)),MAX(L22:L36),MODE(L22:L36))</f>
        <v>-2.73</v>
      </c>
      <c r="C1" s="148"/>
      <c r="D1" s="148"/>
      <c r="E1" s="149"/>
      <c r="G1" s="104" t="s">
        <v>34</v>
      </c>
      <c r="H1" s="105"/>
      <c r="I1" s="105"/>
      <c r="J1" s="105"/>
      <c r="K1" s="105"/>
      <c r="L1" s="105"/>
      <c r="M1" s="105"/>
      <c r="N1" s="105"/>
      <c r="O1" s="105"/>
      <c r="P1" s="106"/>
    </row>
    <row r="2" spans="1:37" ht="20.100000000000001" customHeight="1" thickBot="1" x14ac:dyDescent="0.35">
      <c r="A2" s="9" t="s">
        <v>23</v>
      </c>
      <c r="B2" s="150">
        <f>IF(ISERROR(MODE(L37:L51)),MAX(L37:L51),MODE(L37:L51))</f>
        <v>7.0000000000000007E-2</v>
      </c>
      <c r="C2" s="151"/>
      <c r="D2" s="151"/>
      <c r="E2" s="152"/>
      <c r="G2" s="110" t="s">
        <v>35</v>
      </c>
      <c r="H2" s="111"/>
      <c r="I2" s="111"/>
      <c r="J2" s="111"/>
      <c r="K2" s="111"/>
      <c r="L2" s="111"/>
      <c r="M2" s="111"/>
      <c r="N2" s="111"/>
      <c r="O2" s="111"/>
      <c r="P2" s="112"/>
    </row>
    <row r="3" spans="1:37" ht="20.100000000000001" customHeight="1" thickBot="1" x14ac:dyDescent="0.35">
      <c r="A3" s="10" t="s">
        <v>24</v>
      </c>
      <c r="B3" s="147">
        <f>IF(ISERROR(MODE(L52:L66)),MAX(L52:L66),MODE(L52:L66))</f>
        <v>3.32</v>
      </c>
      <c r="C3" s="148"/>
      <c r="D3" s="148"/>
      <c r="E3" s="149"/>
      <c r="G3" s="107" t="s">
        <v>38</v>
      </c>
      <c r="H3" s="108"/>
      <c r="I3" s="108"/>
      <c r="J3" s="108"/>
      <c r="K3" s="108"/>
      <c r="L3" s="108"/>
      <c r="M3" s="108"/>
      <c r="N3" s="108"/>
      <c r="O3" s="108"/>
      <c r="P3" s="109"/>
    </row>
    <row r="5" spans="1:37" ht="19.5" thickBot="1" x14ac:dyDescent="0.35">
      <c r="A5" s="146" t="s">
        <v>0</v>
      </c>
      <c r="B5" s="146"/>
    </row>
    <row r="6" spans="1:37" ht="18" thickBot="1" x14ac:dyDescent="0.3">
      <c r="A6" s="14" t="s">
        <v>4</v>
      </c>
      <c r="B6" s="21" t="s">
        <v>2</v>
      </c>
      <c r="C6" s="22">
        <v>3</v>
      </c>
      <c r="D6" s="27" t="s">
        <v>1</v>
      </c>
      <c r="E6" s="28">
        <v>3</v>
      </c>
      <c r="F6" s="23" t="s">
        <v>8</v>
      </c>
      <c r="G6" s="22">
        <v>2</v>
      </c>
      <c r="H6" s="27" t="s">
        <v>1</v>
      </c>
      <c r="I6" s="28">
        <v>2</v>
      </c>
      <c r="J6" s="23" t="s">
        <v>8</v>
      </c>
      <c r="K6" s="22">
        <v>27</v>
      </c>
      <c r="L6" s="27" t="s">
        <v>1</v>
      </c>
      <c r="M6" s="23" t="s">
        <v>2</v>
      </c>
      <c r="N6" s="24">
        <v>2</v>
      </c>
      <c r="O6" s="15" t="s">
        <v>3</v>
      </c>
      <c r="P6" s="16">
        <v>0</v>
      </c>
      <c r="U6" s="7"/>
      <c r="V6" s="7"/>
      <c r="W6" s="7"/>
      <c r="Y6" s="4" t="s">
        <v>1</v>
      </c>
      <c r="Z6" s="5" t="s">
        <v>9</v>
      </c>
      <c r="AA6" s="5" t="s">
        <v>10</v>
      </c>
      <c r="AB6" s="5" t="s">
        <v>12</v>
      </c>
      <c r="AC6" s="5" t="s">
        <v>11</v>
      </c>
      <c r="AD6" s="5" t="s">
        <v>13</v>
      </c>
      <c r="AE6" s="6" t="s">
        <v>16</v>
      </c>
      <c r="AF6" s="6" t="s">
        <v>25</v>
      </c>
      <c r="AG6" s="6" t="s">
        <v>26</v>
      </c>
      <c r="AH6" s="3" t="s">
        <v>14</v>
      </c>
      <c r="AI6" s="3" t="s">
        <v>15</v>
      </c>
      <c r="AJ6" s="3" t="s">
        <v>37</v>
      </c>
      <c r="AK6" s="3" t="s">
        <v>36</v>
      </c>
    </row>
    <row r="7" spans="1:37" ht="16.5" thickBot="1" x14ac:dyDescent="0.3">
      <c r="A7" s="17"/>
      <c r="B7" s="17"/>
      <c r="C7" s="17"/>
      <c r="D7" s="14"/>
      <c r="E7" s="14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U7" s="8"/>
      <c r="V7" s="8"/>
      <c r="W7" s="8"/>
      <c r="Y7" s="33">
        <f>B11</f>
        <v>-6</v>
      </c>
      <c r="Z7" s="33">
        <f>IF($B$6="+",($C$6*Y7*Y7*Y7),($C$6*Y7*Y7*Y7)*-1)</f>
        <v>-648</v>
      </c>
      <c r="AA7" s="33">
        <f>IF($F$6="+",($G$6*Y7*Y7),($G$6*Y7*Y7)*-1)</f>
        <v>-72</v>
      </c>
      <c r="AB7" s="33">
        <f>IF($J$6="+",($K$6*Y7),($K$6*Y7)*-1)</f>
        <v>162</v>
      </c>
      <c r="AC7" s="33">
        <f t="shared" ref="AC7:AC38" si="0">IF($M$6="+",$N$6,$N$6*-1)</f>
        <v>2</v>
      </c>
      <c r="AD7" s="33">
        <f>Z7+AA7+AB7+AC7</f>
        <v>-556</v>
      </c>
      <c r="AE7" s="34" t="s">
        <v>21</v>
      </c>
      <c r="AF7" s="35">
        <f>IF(AND(AE7="No",AE8="Si"),Y7,0)</f>
        <v>0</v>
      </c>
      <c r="AG7" s="35"/>
      <c r="AH7" s="33">
        <f>IF($B$8="+",($C$8*Y7*Y7),($C$8*Y7*Y7)*-1)</f>
        <v>324</v>
      </c>
      <c r="AI7" s="33">
        <f>IF($F$8="+",($G$8*Y7),($G$8*Y7)*-1)</f>
        <v>24</v>
      </c>
      <c r="AJ7" s="33">
        <f>IF($J$8="+",$K$8,$K$8*-1)</f>
        <v>-27</v>
      </c>
      <c r="AK7" s="33">
        <f>AH7+AI7-AJ7</f>
        <v>375</v>
      </c>
    </row>
    <row r="8" spans="1:37" ht="18" thickBot="1" x14ac:dyDescent="0.3">
      <c r="A8" s="14" t="s">
        <v>5</v>
      </c>
      <c r="B8" s="25" t="str">
        <f>B6</f>
        <v>+</v>
      </c>
      <c r="C8" s="26">
        <f>C6*E6</f>
        <v>9</v>
      </c>
      <c r="D8" s="27" t="str">
        <f>D6</f>
        <v>X</v>
      </c>
      <c r="E8" s="28">
        <f>E6-1</f>
        <v>2</v>
      </c>
      <c r="F8" s="29" t="str">
        <f>F6</f>
        <v>-</v>
      </c>
      <c r="G8" s="26">
        <f>G6*I6</f>
        <v>4</v>
      </c>
      <c r="H8" s="27" t="str">
        <f>H6</f>
        <v>X</v>
      </c>
      <c r="I8" s="28">
        <f>I6-1</f>
        <v>1</v>
      </c>
      <c r="J8" s="29" t="str">
        <f>J6</f>
        <v>-</v>
      </c>
      <c r="K8" s="30">
        <f>K6</f>
        <v>27</v>
      </c>
      <c r="L8" s="18"/>
      <c r="M8" s="18"/>
      <c r="N8" s="18"/>
      <c r="O8" s="19" t="s">
        <v>3</v>
      </c>
      <c r="P8" s="16">
        <v>0</v>
      </c>
      <c r="U8" s="7"/>
      <c r="V8" s="7"/>
      <c r="W8" s="7"/>
      <c r="Y8" s="33">
        <f t="shared" ref="Y8:Y39" si="1">Y7+(($B$12-$B$11)/50)</f>
        <v>-5.76</v>
      </c>
      <c r="Z8" s="33">
        <f t="shared" ref="Z8:Z57" si="2">IF($B$6="+",($C$6*Y8*Y8*Y8),($C$6*Y8*Y8*Y8)*-1)</f>
        <v>-573.30892800000004</v>
      </c>
      <c r="AA8" s="33">
        <f t="shared" ref="AA8:AA57" si="3">IF($F$6="+",($G$6*Y8*Y8),($G$6*Y8*Y8)*-1)</f>
        <v>-66.355199999999996</v>
      </c>
      <c r="AB8" s="33">
        <f t="shared" ref="AB8:AB57" si="4">IF($J$6="+",($K$6*Y8),($K$6*Y8)*-1)</f>
        <v>155.51999999999998</v>
      </c>
      <c r="AC8" s="33">
        <f t="shared" si="0"/>
        <v>2</v>
      </c>
      <c r="AD8" s="33">
        <f t="shared" ref="AD8:AD57" si="5">Z8+AA8+AB8+AC8</f>
        <v>-482.14412800000002</v>
      </c>
      <c r="AE8" s="34" t="str">
        <f>IF(AND(AD7&lt;0,AD8&gt;=0),"Si",IF(AND(AD7&gt;=0,AD8&lt;0),"Si","No"))</f>
        <v>No</v>
      </c>
      <c r="AF8" s="35">
        <f>IF(AF7=Y7,0,IF(AND(AE8="No",AE9="Si"),Y8,0))</f>
        <v>0</v>
      </c>
      <c r="AG8" s="36">
        <f>IF(AF7&lt;&gt;0,Y8,0)</f>
        <v>0</v>
      </c>
      <c r="AH8" s="33">
        <f t="shared" ref="AH8:AH57" si="6">IF($B$8="+",($C$8*Y8*Y8),($C$8*Y8*Y8)*-1)</f>
        <v>298.59839999999997</v>
      </c>
      <c r="AI8" s="33">
        <f t="shared" ref="AI8:AI57" si="7">IF($F$8="+",($G$8*Y8),($G$8*Y8)*-1)</f>
        <v>23.04</v>
      </c>
      <c r="AJ8" s="33">
        <f t="shared" ref="AJ8:AJ57" si="8">IF($J$8="+",$K$8,$K$8*-1)</f>
        <v>-27</v>
      </c>
      <c r="AK8" s="33">
        <f t="shared" ref="AK8:AK57" si="9">AH8+AI8-AJ8</f>
        <v>348.63839999999999</v>
      </c>
    </row>
    <row r="9" spans="1:37" ht="15.75" thickBot="1" x14ac:dyDescent="0.3">
      <c r="U9" s="8"/>
      <c r="V9" s="8"/>
      <c r="W9" s="8"/>
      <c r="Y9" s="33">
        <f t="shared" si="1"/>
        <v>-5.52</v>
      </c>
      <c r="Z9" s="33">
        <f t="shared" si="2"/>
        <v>-504.58982399999985</v>
      </c>
      <c r="AA9" s="33">
        <f t="shared" si="3"/>
        <v>-60.940799999999989</v>
      </c>
      <c r="AB9" s="33">
        <f t="shared" si="4"/>
        <v>149.04</v>
      </c>
      <c r="AC9" s="33">
        <f t="shared" si="0"/>
        <v>2</v>
      </c>
      <c r="AD9" s="33">
        <f t="shared" si="5"/>
        <v>-414.49062399999991</v>
      </c>
      <c r="AE9" s="34" t="str">
        <f t="shared" ref="AE9:AE57" si="10">IF(AND(AD8&lt;0,AD9&gt;=0),"Si",IF(AND(AD8&gt;=0,AD9&lt;0),"Si","No"))</f>
        <v>No</v>
      </c>
      <c r="AF9" s="35">
        <f t="shared" ref="AF9:AF57" si="11">IF(AF8=Y8,0,IF(AND(AE9="No",AE10="Si"),Y9,0))</f>
        <v>0</v>
      </c>
      <c r="AG9" s="36">
        <f t="shared" ref="AG9:AG57" si="12">IF(AF8&lt;&gt;0,Y9,0)</f>
        <v>0</v>
      </c>
      <c r="AH9" s="33">
        <f t="shared" si="6"/>
        <v>274.23359999999991</v>
      </c>
      <c r="AI9" s="33">
        <f t="shared" si="7"/>
        <v>22.08</v>
      </c>
      <c r="AJ9" s="33">
        <f t="shared" si="8"/>
        <v>-27</v>
      </c>
      <c r="AK9" s="33">
        <f t="shared" si="9"/>
        <v>323.31359999999989</v>
      </c>
    </row>
    <row r="10" spans="1:37" ht="16.5" thickBot="1" x14ac:dyDescent="0.3">
      <c r="A10" s="141" t="s">
        <v>33</v>
      </c>
      <c r="B10" s="142"/>
      <c r="C10" s="143"/>
      <c r="Y10" s="33">
        <f t="shared" si="1"/>
        <v>-5.2799999999999994</v>
      </c>
      <c r="Z10" s="33">
        <f t="shared" si="2"/>
        <v>-441.59385599999985</v>
      </c>
      <c r="AA10" s="33">
        <f t="shared" si="3"/>
        <v>-55.756799999999984</v>
      </c>
      <c r="AB10" s="33">
        <f t="shared" si="4"/>
        <v>142.55999999999997</v>
      </c>
      <c r="AC10" s="33">
        <f t="shared" si="0"/>
        <v>2</v>
      </c>
      <c r="AD10" s="33">
        <f t="shared" si="5"/>
        <v>-352.7906559999999</v>
      </c>
      <c r="AE10" s="34" t="str">
        <f t="shared" si="10"/>
        <v>No</v>
      </c>
      <c r="AF10" s="35">
        <f t="shared" si="11"/>
        <v>0</v>
      </c>
      <c r="AG10" s="36">
        <f t="shared" si="12"/>
        <v>0</v>
      </c>
      <c r="AH10" s="33">
        <f t="shared" si="6"/>
        <v>250.90559999999994</v>
      </c>
      <c r="AI10" s="33">
        <f t="shared" si="7"/>
        <v>21.119999999999997</v>
      </c>
      <c r="AJ10" s="33">
        <f t="shared" si="8"/>
        <v>-27</v>
      </c>
      <c r="AK10" s="33">
        <f t="shared" si="9"/>
        <v>299.02559999999994</v>
      </c>
    </row>
    <row r="11" spans="1:37" ht="16.5" thickBot="1" x14ac:dyDescent="0.3">
      <c r="A11" s="31" t="s">
        <v>6</v>
      </c>
      <c r="B11" s="144">
        <v>-6</v>
      </c>
      <c r="C11" s="145"/>
      <c r="D11" s="131" t="s">
        <v>17</v>
      </c>
      <c r="E11" s="132"/>
      <c r="F11" s="133"/>
      <c r="G11" s="128" t="str">
        <f>IF(COUNTIF(AE8:AE57,"Si")&gt;=2,COUNTIF(AE8:AE57,"Si")&amp;" Raíces Encontradas",COUNTIF(AE8:AE57,"Si")&amp;" Raíz Encontrada")</f>
        <v>3 Raíces Encontradas</v>
      </c>
      <c r="H11" s="129"/>
      <c r="I11" s="129"/>
      <c r="J11" s="129"/>
      <c r="K11" s="130"/>
      <c r="L11" s="12"/>
      <c r="M11" s="12"/>
      <c r="N11" s="12"/>
      <c r="O11" s="12"/>
      <c r="Y11" s="33">
        <f t="shared" si="1"/>
        <v>-5.0399999999999991</v>
      </c>
      <c r="Z11" s="33">
        <f t="shared" si="2"/>
        <v>-384.0721919999998</v>
      </c>
      <c r="AA11" s="33">
        <f t="shared" si="3"/>
        <v>-50.803199999999983</v>
      </c>
      <c r="AB11" s="33">
        <f t="shared" si="4"/>
        <v>136.07999999999998</v>
      </c>
      <c r="AC11" s="33">
        <f t="shared" si="0"/>
        <v>2</v>
      </c>
      <c r="AD11" s="33">
        <f t="shared" si="5"/>
        <v>-296.79539199999982</v>
      </c>
      <c r="AE11" s="34" t="str">
        <f t="shared" si="10"/>
        <v>No</v>
      </c>
      <c r="AF11" s="35">
        <f t="shared" si="11"/>
        <v>0</v>
      </c>
      <c r="AG11" s="36">
        <f t="shared" si="12"/>
        <v>0</v>
      </c>
      <c r="AH11" s="33">
        <f t="shared" si="6"/>
        <v>228.61439999999993</v>
      </c>
      <c r="AI11" s="33">
        <f t="shared" si="7"/>
        <v>20.159999999999997</v>
      </c>
      <c r="AJ11" s="33">
        <f t="shared" si="8"/>
        <v>-27</v>
      </c>
      <c r="AK11" s="33">
        <f t="shared" si="9"/>
        <v>275.7743999999999</v>
      </c>
    </row>
    <row r="12" spans="1:37" ht="16.5" thickBot="1" x14ac:dyDescent="0.3">
      <c r="A12" s="32" t="s">
        <v>7</v>
      </c>
      <c r="B12" s="144">
        <v>6</v>
      </c>
      <c r="C12" s="145"/>
      <c r="D12" s="134"/>
      <c r="E12" s="135"/>
      <c r="F12" s="136"/>
      <c r="G12" s="128" t="str">
        <f>IF(COUNTIF(AE8:AE57,"Si")=3,"Rango Adecuado","Verifique Rango")</f>
        <v>Rango Adecuado</v>
      </c>
      <c r="H12" s="129"/>
      <c r="I12" s="129"/>
      <c r="J12" s="129"/>
      <c r="K12" s="130"/>
      <c r="L12" s="12"/>
      <c r="M12" s="12"/>
      <c r="N12" s="12"/>
      <c r="O12" s="12"/>
      <c r="Y12" s="33">
        <f t="shared" si="1"/>
        <v>-4.7999999999999989</v>
      </c>
      <c r="Z12" s="33">
        <f t="shared" si="2"/>
        <v>-331.77599999999984</v>
      </c>
      <c r="AA12" s="33">
        <f t="shared" si="3"/>
        <v>-46.079999999999977</v>
      </c>
      <c r="AB12" s="33">
        <f t="shared" si="4"/>
        <v>129.59999999999997</v>
      </c>
      <c r="AC12" s="33">
        <f t="shared" si="0"/>
        <v>2</v>
      </c>
      <c r="AD12" s="33">
        <f t="shared" si="5"/>
        <v>-246.25599999999986</v>
      </c>
      <c r="AE12" s="34" t="str">
        <f t="shared" si="10"/>
        <v>No</v>
      </c>
      <c r="AF12" s="35">
        <f t="shared" si="11"/>
        <v>0</v>
      </c>
      <c r="AG12" s="36">
        <f t="shared" si="12"/>
        <v>0</v>
      </c>
      <c r="AH12" s="33">
        <f t="shared" si="6"/>
        <v>207.3599999999999</v>
      </c>
      <c r="AI12" s="33">
        <f t="shared" si="7"/>
        <v>19.199999999999996</v>
      </c>
      <c r="AJ12" s="33">
        <f t="shared" si="8"/>
        <v>-27</v>
      </c>
      <c r="AK12" s="33">
        <f t="shared" si="9"/>
        <v>253.55999999999989</v>
      </c>
    </row>
    <row r="13" spans="1:37" ht="15.75" thickBot="1" x14ac:dyDescent="0.3">
      <c r="L13" s="11" t="s">
        <v>27</v>
      </c>
      <c r="M13" s="11" t="s">
        <v>28</v>
      </c>
      <c r="Y13" s="33">
        <f t="shared" si="1"/>
        <v>-4.5599999999999987</v>
      </c>
      <c r="Z13" s="33">
        <f t="shared" si="2"/>
        <v>-284.45644799999974</v>
      </c>
      <c r="AA13" s="33">
        <f t="shared" si="3"/>
        <v>-41.587199999999974</v>
      </c>
      <c r="AB13" s="33">
        <f t="shared" si="4"/>
        <v>123.11999999999996</v>
      </c>
      <c r="AC13" s="33">
        <f t="shared" si="0"/>
        <v>2</v>
      </c>
      <c r="AD13" s="33">
        <f t="shared" si="5"/>
        <v>-200.92364799999979</v>
      </c>
      <c r="AE13" s="34" t="str">
        <f t="shared" si="10"/>
        <v>No</v>
      </c>
      <c r="AF13" s="35">
        <f t="shared" si="11"/>
        <v>0</v>
      </c>
      <c r="AG13" s="36">
        <f t="shared" si="12"/>
        <v>0</v>
      </c>
      <c r="AH13" s="33">
        <f t="shared" si="6"/>
        <v>187.14239999999992</v>
      </c>
      <c r="AI13" s="33">
        <f t="shared" si="7"/>
        <v>18.239999999999995</v>
      </c>
      <c r="AJ13" s="33">
        <f t="shared" si="8"/>
        <v>-27</v>
      </c>
      <c r="AK13" s="33">
        <f t="shared" si="9"/>
        <v>232.3823999999999</v>
      </c>
    </row>
    <row r="14" spans="1:37" x14ac:dyDescent="0.25">
      <c r="C14" s="157">
        <v>1</v>
      </c>
      <c r="D14" s="137" t="s">
        <v>18</v>
      </c>
      <c r="E14" s="138"/>
      <c r="F14" s="138"/>
      <c r="G14" s="138"/>
      <c r="H14" s="138"/>
      <c r="I14" s="138"/>
      <c r="J14" s="153">
        <f>MIN(AF7:AF57)</f>
        <v>-2.8799999999999972</v>
      </c>
      <c r="K14" s="154"/>
      <c r="L14" s="37">
        <f t="shared" ref="L14:L19" si="13">VLOOKUP(J14,Datos,6)</f>
        <v>-8.4924159999998352</v>
      </c>
      <c r="M14" s="37">
        <f t="shared" ref="M14:M19" si="14">VLOOKUP(J14,Datos,13)</f>
        <v>113.16959999999983</v>
      </c>
      <c r="N14" s="13"/>
      <c r="O14" s="13"/>
      <c r="Y14" s="33">
        <f t="shared" si="1"/>
        <v>-4.3199999999999985</v>
      </c>
      <c r="Z14" s="33">
        <f t="shared" si="2"/>
        <v>-241.86470399999973</v>
      </c>
      <c r="AA14" s="33">
        <f t="shared" si="3"/>
        <v>-37.324799999999975</v>
      </c>
      <c r="AB14" s="33">
        <f t="shared" si="4"/>
        <v>116.63999999999996</v>
      </c>
      <c r="AC14" s="33">
        <f t="shared" si="0"/>
        <v>2</v>
      </c>
      <c r="AD14" s="33">
        <f t="shared" si="5"/>
        <v>-160.54950399999976</v>
      </c>
      <c r="AE14" s="34" t="str">
        <f t="shared" si="10"/>
        <v>No</v>
      </c>
      <c r="AF14" s="35">
        <f t="shared" si="11"/>
        <v>0</v>
      </c>
      <c r="AG14" s="36">
        <f t="shared" si="12"/>
        <v>0</v>
      </c>
      <c r="AH14" s="33">
        <f t="shared" si="6"/>
        <v>167.96159999999989</v>
      </c>
      <c r="AI14" s="33">
        <f t="shared" si="7"/>
        <v>17.279999999999994</v>
      </c>
      <c r="AJ14" s="33">
        <f t="shared" si="8"/>
        <v>-27</v>
      </c>
      <c r="AK14" s="33">
        <f t="shared" si="9"/>
        <v>212.24159999999989</v>
      </c>
    </row>
    <row r="15" spans="1:37" ht="15.75" thickBot="1" x14ac:dyDescent="0.3">
      <c r="C15" s="158"/>
      <c r="D15" s="139"/>
      <c r="E15" s="140"/>
      <c r="F15" s="140"/>
      <c r="G15" s="140"/>
      <c r="H15" s="140"/>
      <c r="I15" s="140"/>
      <c r="J15" s="155">
        <f>MIN(AG7:AG57)</f>
        <v>-2.639999999999997</v>
      </c>
      <c r="K15" s="156"/>
      <c r="L15" s="38">
        <f t="shared" si="13"/>
        <v>4.1415680000001345</v>
      </c>
      <c r="M15" s="38">
        <f t="shared" si="14"/>
        <v>100.28639999999984</v>
      </c>
      <c r="N15" s="13"/>
      <c r="O15" s="13"/>
      <c r="Y15" s="33">
        <f t="shared" si="1"/>
        <v>-4.0799999999999983</v>
      </c>
      <c r="Z15" s="33">
        <f t="shared" si="2"/>
        <v>-203.75193599999974</v>
      </c>
      <c r="AA15" s="33">
        <f t="shared" si="3"/>
        <v>-33.292799999999971</v>
      </c>
      <c r="AB15" s="33">
        <f t="shared" si="4"/>
        <v>110.15999999999995</v>
      </c>
      <c r="AC15" s="33">
        <f t="shared" si="0"/>
        <v>2</v>
      </c>
      <c r="AD15" s="33">
        <f t="shared" si="5"/>
        <v>-124.88473599999976</v>
      </c>
      <c r="AE15" s="34" t="str">
        <f t="shared" si="10"/>
        <v>No</v>
      </c>
      <c r="AF15" s="35">
        <f t="shared" si="11"/>
        <v>0</v>
      </c>
      <c r="AG15" s="36">
        <f t="shared" si="12"/>
        <v>0</v>
      </c>
      <c r="AH15" s="33">
        <f t="shared" si="6"/>
        <v>149.81759999999989</v>
      </c>
      <c r="AI15" s="33">
        <f t="shared" si="7"/>
        <v>16.319999999999993</v>
      </c>
      <c r="AJ15" s="33">
        <f t="shared" si="8"/>
        <v>-27</v>
      </c>
      <c r="AK15" s="33">
        <f t="shared" si="9"/>
        <v>193.13759999999988</v>
      </c>
    </row>
    <row r="16" spans="1:37" x14ac:dyDescent="0.25">
      <c r="C16" s="157">
        <v>2</v>
      </c>
      <c r="D16" s="137" t="s">
        <v>19</v>
      </c>
      <c r="E16" s="138"/>
      <c r="F16" s="138"/>
      <c r="G16" s="138"/>
      <c r="H16" s="138"/>
      <c r="I16" s="138"/>
      <c r="J16" s="153">
        <f>SUM(AF7:AF57)-J14-J18</f>
        <v>3.5527136788005009E-15</v>
      </c>
      <c r="K16" s="154"/>
      <c r="L16" s="37">
        <f t="shared" si="13"/>
        <v>1.9999999999999101</v>
      </c>
      <c r="M16" s="37">
        <f t="shared" si="14"/>
        <v>26.999999999999986</v>
      </c>
      <c r="N16" s="13"/>
      <c r="O16" s="13"/>
      <c r="Y16" s="33">
        <f t="shared" si="1"/>
        <v>-3.8399999999999981</v>
      </c>
      <c r="Z16" s="33">
        <f t="shared" si="2"/>
        <v>-169.86931199999972</v>
      </c>
      <c r="AA16" s="33">
        <f t="shared" si="3"/>
        <v>-29.491199999999971</v>
      </c>
      <c r="AB16" s="33">
        <f t="shared" si="4"/>
        <v>103.67999999999995</v>
      </c>
      <c r="AC16" s="33">
        <f t="shared" si="0"/>
        <v>2</v>
      </c>
      <c r="AD16" s="33">
        <f t="shared" si="5"/>
        <v>-93.680511999999737</v>
      </c>
      <c r="AE16" s="34" t="str">
        <f t="shared" si="10"/>
        <v>No</v>
      </c>
      <c r="AF16" s="35">
        <f t="shared" si="11"/>
        <v>0</v>
      </c>
      <c r="AG16" s="36">
        <f t="shared" si="12"/>
        <v>0</v>
      </c>
      <c r="AH16" s="33">
        <f t="shared" si="6"/>
        <v>132.71039999999985</v>
      </c>
      <c r="AI16" s="33">
        <f t="shared" si="7"/>
        <v>15.359999999999992</v>
      </c>
      <c r="AJ16" s="33">
        <f t="shared" si="8"/>
        <v>-27</v>
      </c>
      <c r="AK16" s="33">
        <f t="shared" si="9"/>
        <v>175.07039999999984</v>
      </c>
    </row>
    <row r="17" spans="3:37" ht="15.75" thickBot="1" x14ac:dyDescent="0.3">
      <c r="C17" s="158"/>
      <c r="D17" s="139"/>
      <c r="E17" s="140"/>
      <c r="F17" s="140"/>
      <c r="G17" s="140"/>
      <c r="H17" s="140"/>
      <c r="I17" s="140"/>
      <c r="J17" s="155">
        <f>SUM(AG7:AG57)-J15-J19</f>
        <v>0.24000000000000332</v>
      </c>
      <c r="K17" s="156"/>
      <c r="L17" s="38">
        <f t="shared" si="13"/>
        <v>-4.553728000000091</v>
      </c>
      <c r="M17" s="38">
        <f t="shared" si="14"/>
        <v>26.558400000000002</v>
      </c>
      <c r="N17" s="13"/>
      <c r="O17" s="13"/>
      <c r="Y17" s="33">
        <f t="shared" si="1"/>
        <v>-3.5999999999999979</v>
      </c>
      <c r="Z17" s="33">
        <f t="shared" si="2"/>
        <v>-139.96799999999973</v>
      </c>
      <c r="AA17" s="33">
        <f t="shared" si="3"/>
        <v>-25.91999999999997</v>
      </c>
      <c r="AB17" s="33">
        <f t="shared" si="4"/>
        <v>97.199999999999946</v>
      </c>
      <c r="AC17" s="33">
        <f t="shared" si="0"/>
        <v>2</v>
      </c>
      <c r="AD17" s="33">
        <f t="shared" si="5"/>
        <v>-66.687999999999747</v>
      </c>
      <c r="AE17" s="34" t="str">
        <f t="shared" si="10"/>
        <v>No</v>
      </c>
      <c r="AF17" s="35">
        <f t="shared" si="11"/>
        <v>0</v>
      </c>
      <c r="AG17" s="36">
        <f t="shared" si="12"/>
        <v>0</v>
      </c>
      <c r="AH17" s="33">
        <f t="shared" si="6"/>
        <v>116.63999999999984</v>
      </c>
      <c r="AI17" s="33">
        <f t="shared" si="7"/>
        <v>14.399999999999991</v>
      </c>
      <c r="AJ17" s="33">
        <f t="shared" si="8"/>
        <v>-27</v>
      </c>
      <c r="AK17" s="33">
        <f t="shared" si="9"/>
        <v>158.03999999999985</v>
      </c>
    </row>
    <row r="18" spans="3:37" x14ac:dyDescent="0.25">
      <c r="C18" s="157">
        <v>3</v>
      </c>
      <c r="D18" s="137" t="s">
        <v>20</v>
      </c>
      <c r="E18" s="138"/>
      <c r="F18" s="138"/>
      <c r="G18" s="138"/>
      <c r="H18" s="138"/>
      <c r="I18" s="138"/>
      <c r="J18" s="153">
        <f>MAX(AF7:AF57)</f>
        <v>3.1200000000000037</v>
      </c>
      <c r="K18" s="154"/>
      <c r="L18" s="37">
        <f t="shared" si="13"/>
        <v>-10.594815999999824</v>
      </c>
      <c r="M18" s="37">
        <f t="shared" si="14"/>
        <v>102.1296000000002</v>
      </c>
      <c r="N18" s="13"/>
      <c r="O18" s="13"/>
      <c r="Y18" s="33">
        <f t="shared" si="1"/>
        <v>-3.3599999999999977</v>
      </c>
      <c r="Z18" s="33">
        <f t="shared" si="2"/>
        <v>-113.79916799999975</v>
      </c>
      <c r="AA18" s="33">
        <f t="shared" si="3"/>
        <v>-22.579199999999968</v>
      </c>
      <c r="AB18" s="33">
        <f t="shared" si="4"/>
        <v>90.719999999999942</v>
      </c>
      <c r="AC18" s="33">
        <f t="shared" si="0"/>
        <v>2</v>
      </c>
      <c r="AD18" s="33">
        <f t="shared" si="5"/>
        <v>-43.658367999999768</v>
      </c>
      <c r="AE18" s="34" t="str">
        <f t="shared" si="10"/>
        <v>No</v>
      </c>
      <c r="AF18" s="35">
        <f t="shared" si="11"/>
        <v>0</v>
      </c>
      <c r="AG18" s="36">
        <f t="shared" si="12"/>
        <v>0</v>
      </c>
      <c r="AH18" s="33">
        <f t="shared" si="6"/>
        <v>101.60639999999987</v>
      </c>
      <c r="AI18" s="33">
        <f t="shared" si="7"/>
        <v>13.439999999999991</v>
      </c>
      <c r="AJ18" s="33">
        <f t="shared" si="8"/>
        <v>-27</v>
      </c>
      <c r="AK18" s="33">
        <f t="shared" si="9"/>
        <v>142.04639999999986</v>
      </c>
    </row>
    <row r="19" spans="3:37" ht="15.75" thickBot="1" x14ac:dyDescent="0.3">
      <c r="C19" s="158"/>
      <c r="D19" s="139"/>
      <c r="E19" s="140"/>
      <c r="F19" s="140"/>
      <c r="G19" s="140"/>
      <c r="H19" s="140"/>
      <c r="I19" s="140"/>
      <c r="J19" s="155">
        <f>MAX(AG7:AG57)</f>
        <v>3.3600000000000039</v>
      </c>
      <c r="K19" s="156"/>
      <c r="L19" s="38">
        <f t="shared" si="13"/>
        <v>2.4999680000002371</v>
      </c>
      <c r="M19" s="38">
        <f t="shared" si="14"/>
        <v>115.16640000000022</v>
      </c>
      <c r="N19" s="13"/>
      <c r="O19" s="13"/>
      <c r="Y19" s="33">
        <f t="shared" si="1"/>
        <v>-3.1199999999999974</v>
      </c>
      <c r="Z19" s="33">
        <f t="shared" si="2"/>
        <v>-91.113983999999775</v>
      </c>
      <c r="AA19" s="33">
        <f t="shared" si="3"/>
        <v>-19.46879999999997</v>
      </c>
      <c r="AB19" s="33">
        <f t="shared" si="4"/>
        <v>84.239999999999924</v>
      </c>
      <c r="AC19" s="33">
        <f t="shared" si="0"/>
        <v>2</v>
      </c>
      <c r="AD19" s="33">
        <f t="shared" si="5"/>
        <v>-24.342783999999824</v>
      </c>
      <c r="AE19" s="34" t="str">
        <f t="shared" si="10"/>
        <v>No</v>
      </c>
      <c r="AF19" s="35">
        <f t="shared" si="11"/>
        <v>0</v>
      </c>
      <c r="AG19" s="36">
        <f t="shared" si="12"/>
        <v>0</v>
      </c>
      <c r="AH19" s="33">
        <f t="shared" si="6"/>
        <v>87.609599999999858</v>
      </c>
      <c r="AI19" s="33">
        <f t="shared" si="7"/>
        <v>12.47999999999999</v>
      </c>
      <c r="AJ19" s="33">
        <f t="shared" si="8"/>
        <v>-27</v>
      </c>
      <c r="AK19" s="33">
        <f t="shared" si="9"/>
        <v>127.08959999999985</v>
      </c>
    </row>
    <row r="20" spans="3:37" ht="15.75" thickBot="1" x14ac:dyDescent="0.3">
      <c r="Y20" s="33">
        <f t="shared" si="1"/>
        <v>-2.8799999999999972</v>
      </c>
      <c r="Z20" s="33">
        <f t="shared" si="2"/>
        <v>-71.663615999999791</v>
      </c>
      <c r="AA20" s="33">
        <f t="shared" si="3"/>
        <v>-16.588799999999967</v>
      </c>
      <c r="AB20" s="33">
        <f t="shared" si="4"/>
        <v>77.75999999999992</v>
      </c>
      <c r="AC20" s="33">
        <f t="shared" si="0"/>
        <v>2</v>
      </c>
      <c r="AD20" s="33">
        <f t="shared" si="5"/>
        <v>-8.4924159999998352</v>
      </c>
      <c r="AE20" s="34" t="str">
        <f t="shared" si="10"/>
        <v>No</v>
      </c>
      <c r="AF20" s="35">
        <f t="shared" si="11"/>
        <v>-2.8799999999999972</v>
      </c>
      <c r="AG20" s="36">
        <f t="shared" si="12"/>
        <v>0</v>
      </c>
      <c r="AH20" s="33">
        <f t="shared" si="6"/>
        <v>74.64959999999985</v>
      </c>
      <c r="AI20" s="33">
        <f t="shared" si="7"/>
        <v>11.519999999999989</v>
      </c>
      <c r="AJ20" s="33">
        <f t="shared" si="8"/>
        <v>-27</v>
      </c>
      <c r="AK20" s="33">
        <f t="shared" si="9"/>
        <v>113.16959999999983</v>
      </c>
    </row>
    <row r="21" spans="3:37" ht="15.75" thickBot="1" x14ac:dyDescent="0.3">
      <c r="C21" s="20" t="s">
        <v>30</v>
      </c>
      <c r="D21" s="116" t="s">
        <v>29</v>
      </c>
      <c r="E21" s="117"/>
      <c r="F21" s="118"/>
      <c r="G21" s="116" t="s">
        <v>27</v>
      </c>
      <c r="H21" s="117"/>
      <c r="I21" s="118"/>
      <c r="J21" s="116" t="s">
        <v>28</v>
      </c>
      <c r="K21" s="118"/>
      <c r="L21" s="20" t="s">
        <v>31</v>
      </c>
      <c r="M21" s="20" t="s">
        <v>32</v>
      </c>
      <c r="Y21" s="33">
        <f t="shared" si="1"/>
        <v>-2.639999999999997</v>
      </c>
      <c r="Z21" s="33">
        <f t="shared" si="2"/>
        <v>-55.199231999999817</v>
      </c>
      <c r="AA21" s="33">
        <f t="shared" si="3"/>
        <v>-13.939199999999968</v>
      </c>
      <c r="AB21" s="33">
        <f t="shared" si="4"/>
        <v>71.279999999999916</v>
      </c>
      <c r="AC21" s="33">
        <f t="shared" si="0"/>
        <v>2</v>
      </c>
      <c r="AD21" s="33">
        <f t="shared" si="5"/>
        <v>4.1415680000001345</v>
      </c>
      <c r="AE21" s="34" t="str">
        <f t="shared" si="10"/>
        <v>Si</v>
      </c>
      <c r="AF21" s="35">
        <f t="shared" si="11"/>
        <v>0</v>
      </c>
      <c r="AG21" s="36">
        <f t="shared" si="12"/>
        <v>-2.639999999999997</v>
      </c>
      <c r="AH21" s="33">
        <f t="shared" si="6"/>
        <v>62.726399999999856</v>
      </c>
      <c r="AI21" s="33">
        <f t="shared" si="7"/>
        <v>10.559999999999988</v>
      </c>
      <c r="AJ21" s="33">
        <f t="shared" si="8"/>
        <v>-27</v>
      </c>
      <c r="AK21" s="33">
        <f t="shared" si="9"/>
        <v>100.28639999999984</v>
      </c>
    </row>
    <row r="22" spans="3:37" x14ac:dyDescent="0.25">
      <c r="C22" s="39">
        <v>1</v>
      </c>
      <c r="D22" s="122">
        <f>AVERAGE(J14:K15)</f>
        <v>-2.7599999999999971</v>
      </c>
      <c r="E22" s="123"/>
      <c r="F22" s="124"/>
      <c r="G22" s="125">
        <f t="shared" ref="G22" si="15">IF($B$6="+",($C$6*D22*D22*D22),($C$6*D22*D22*D22)*-1)+IF($F$6="+",($G$6*D22*D22),($G$6*D22*D22)*-1)+IF($J$6="+",($K$6*D22),($K$6*D22)*-1)+IF($M$6="+",$N$6,$N$6*-1)</f>
        <v>-1.788927999999828</v>
      </c>
      <c r="H22" s="127"/>
      <c r="I22" s="126"/>
      <c r="J22" s="125">
        <f t="shared" ref="J22" si="16">IF($B$8="+",($C$8*D22*D22),($C$8*D22*D22)*-1)+IF($F$8="+",($G$8*D22),($G$8*D22)*-1)+IF($J$8="+",$K$8,$K$8*-1)</f>
        <v>52.598399999999856</v>
      </c>
      <c r="K22" s="126"/>
      <c r="L22" s="54">
        <f>IF(ISERROR(ROUND(D22-(G22/J22),2)),"---",ROUND(D22-(G22/J22),2))</f>
        <v>-2.73</v>
      </c>
      <c r="M22" s="40"/>
      <c r="Y22" s="33">
        <f t="shared" si="1"/>
        <v>-2.3999999999999968</v>
      </c>
      <c r="Z22" s="33">
        <f t="shared" si="2"/>
        <v>-41.471999999999838</v>
      </c>
      <c r="AA22" s="33">
        <f t="shared" si="3"/>
        <v>-11.519999999999969</v>
      </c>
      <c r="AB22" s="33">
        <f t="shared" si="4"/>
        <v>64.799999999999912</v>
      </c>
      <c r="AC22" s="33">
        <f t="shared" si="0"/>
        <v>2</v>
      </c>
      <c r="AD22" s="33">
        <f t="shared" si="5"/>
        <v>13.808000000000106</v>
      </c>
      <c r="AE22" s="34" t="str">
        <f t="shared" si="10"/>
        <v>No</v>
      </c>
      <c r="AF22" s="35">
        <f t="shared" si="11"/>
        <v>0</v>
      </c>
      <c r="AG22" s="36">
        <f t="shared" si="12"/>
        <v>0</v>
      </c>
      <c r="AH22" s="33">
        <f t="shared" si="6"/>
        <v>51.839999999999868</v>
      </c>
      <c r="AI22" s="33">
        <f t="shared" si="7"/>
        <v>9.5999999999999872</v>
      </c>
      <c r="AJ22" s="33">
        <f t="shared" si="8"/>
        <v>-27</v>
      </c>
      <c r="AK22" s="33">
        <f t="shared" si="9"/>
        <v>88.439999999999856</v>
      </c>
    </row>
    <row r="23" spans="3:37" x14ac:dyDescent="0.25">
      <c r="C23" s="41">
        <f>C22+1</f>
        <v>2</v>
      </c>
      <c r="D23" s="101">
        <f>IF(L22="---","---",L22)</f>
        <v>-2.73</v>
      </c>
      <c r="E23" s="102"/>
      <c r="F23" s="103"/>
      <c r="G23" s="98">
        <f>IF(D23="---","---",IF($B$6="+",($C$6*D23*D23*D23),($C$6*D23*D23*D23)*-1)+IF($F$6="+",($G$6*D23*D23),($G$6*D23*D23)*-1)+IF($J$6="+",($K$6*D23),($K$6*D23)*-1)+IF($M$6="+",$N$6,$N$6*-1))</f>
        <v>-0.23505100000001278</v>
      </c>
      <c r="H23" s="100"/>
      <c r="I23" s="99"/>
      <c r="J23" s="98">
        <f>IF(D23="---","---",IF($B$8="+",($C$8*D23*D23),($C$8*D23*D23)*-1)+IF($F$8="+",($G$8*D23),($G$8*D23)*-1)+IF($J$8="+",$K$8,$K$8*-1))</f>
        <v>50.996099999999998</v>
      </c>
      <c r="K23" s="99"/>
      <c r="L23" s="55">
        <f>IF(D23="---","---",IF(ISERROR(ROUND(D23-(G23/J23),2)),"---",ROUND(D23-(G23/J23),2)))</f>
        <v>-2.73</v>
      </c>
      <c r="M23" s="42"/>
      <c r="Y23" s="33">
        <f t="shared" si="1"/>
        <v>-2.1599999999999966</v>
      </c>
      <c r="Z23" s="33">
        <f t="shared" si="2"/>
        <v>-30.233087999999857</v>
      </c>
      <c r="AA23" s="33">
        <f t="shared" si="3"/>
        <v>-9.3311999999999706</v>
      </c>
      <c r="AB23" s="33">
        <f t="shared" si="4"/>
        <v>58.319999999999908</v>
      </c>
      <c r="AC23" s="33">
        <f t="shared" si="0"/>
        <v>2</v>
      </c>
      <c r="AD23" s="33">
        <f t="shared" si="5"/>
        <v>20.755712000000081</v>
      </c>
      <c r="AE23" s="34" t="str">
        <f t="shared" si="10"/>
        <v>No</v>
      </c>
      <c r="AF23" s="35">
        <f t="shared" si="11"/>
        <v>0</v>
      </c>
      <c r="AG23" s="36">
        <f t="shared" si="12"/>
        <v>0</v>
      </c>
      <c r="AH23" s="33">
        <f t="shared" si="6"/>
        <v>41.990399999999866</v>
      </c>
      <c r="AI23" s="33">
        <f t="shared" si="7"/>
        <v>8.6399999999999864</v>
      </c>
      <c r="AJ23" s="33">
        <f t="shared" si="8"/>
        <v>-27</v>
      </c>
      <c r="AK23" s="33">
        <f t="shared" si="9"/>
        <v>77.630399999999852</v>
      </c>
    </row>
    <row r="24" spans="3:37" x14ac:dyDescent="0.25">
      <c r="C24" s="41">
        <f t="shared" ref="C24:C36" si="17">C23+1</f>
        <v>3</v>
      </c>
      <c r="D24" s="101">
        <f t="shared" ref="D24:D36" si="18">IF(L23="---","---",L23)</f>
        <v>-2.73</v>
      </c>
      <c r="E24" s="102"/>
      <c r="F24" s="103"/>
      <c r="G24" s="98">
        <f t="shared" ref="G24:G36" si="19">IF(D24="---","---",IF($B$6="+",($C$6*D24*D24*D24),($C$6*D24*D24*D24)*-1)+IF($F$6="+",($G$6*D24*D24),($G$6*D24*D24)*-1)+IF($J$6="+",($K$6*D24),($K$6*D24)*-1)+IF($M$6="+",$N$6,$N$6*-1))</f>
        <v>-0.23505100000001278</v>
      </c>
      <c r="H24" s="100"/>
      <c r="I24" s="99"/>
      <c r="J24" s="98">
        <f t="shared" ref="J24:J36" si="20">IF(D24="---","---",IF($B$8="+",($C$8*D24*D24),($C$8*D24*D24)*-1)+IF($F$8="+",($G$8*D24),($G$8*D24)*-1)+IF($J$8="+",$K$8,$K$8*-1))</f>
        <v>50.996099999999998</v>
      </c>
      <c r="K24" s="99"/>
      <c r="L24" s="55">
        <f t="shared" ref="L24:L36" si="21">IF(D24="---","---",IF(ISERROR(ROUND(D24-(G24/J24),2)),"---",ROUND(D24-(G24/J24),2)))</f>
        <v>-2.73</v>
      </c>
      <c r="M24" s="42"/>
      <c r="Y24" s="33">
        <f t="shared" si="1"/>
        <v>-1.9199999999999966</v>
      </c>
      <c r="Z24" s="33">
        <f t="shared" si="2"/>
        <v>-21.233663999999887</v>
      </c>
      <c r="AA24" s="33">
        <f t="shared" si="3"/>
        <v>-7.372799999999974</v>
      </c>
      <c r="AB24" s="33">
        <f t="shared" si="4"/>
        <v>51.839999999999911</v>
      </c>
      <c r="AC24" s="33">
        <f t="shared" si="0"/>
        <v>2</v>
      </c>
      <c r="AD24" s="33">
        <f t="shared" si="5"/>
        <v>25.233536000000051</v>
      </c>
      <c r="AE24" s="34" t="str">
        <f t="shared" si="10"/>
        <v>No</v>
      </c>
      <c r="AF24" s="35">
        <f t="shared" si="11"/>
        <v>0</v>
      </c>
      <c r="AG24" s="36">
        <f t="shared" si="12"/>
        <v>0</v>
      </c>
      <c r="AH24" s="33">
        <f t="shared" si="6"/>
        <v>33.177599999999885</v>
      </c>
      <c r="AI24" s="33">
        <f t="shared" si="7"/>
        <v>7.6799999999999864</v>
      </c>
      <c r="AJ24" s="33">
        <f t="shared" si="8"/>
        <v>-27</v>
      </c>
      <c r="AK24" s="33">
        <f t="shared" si="9"/>
        <v>67.857599999999877</v>
      </c>
    </row>
    <row r="25" spans="3:37" x14ac:dyDescent="0.25">
      <c r="C25" s="41">
        <f t="shared" si="17"/>
        <v>4</v>
      </c>
      <c r="D25" s="101">
        <f t="shared" si="18"/>
        <v>-2.73</v>
      </c>
      <c r="E25" s="102"/>
      <c r="F25" s="103"/>
      <c r="G25" s="98">
        <f t="shared" si="19"/>
        <v>-0.23505100000001278</v>
      </c>
      <c r="H25" s="100"/>
      <c r="I25" s="99"/>
      <c r="J25" s="98">
        <f t="shared" si="20"/>
        <v>50.996099999999998</v>
      </c>
      <c r="K25" s="99"/>
      <c r="L25" s="55">
        <f t="shared" si="21"/>
        <v>-2.73</v>
      </c>
      <c r="M25" s="42"/>
      <c r="Y25" s="33">
        <f t="shared" si="1"/>
        <v>-1.6799999999999966</v>
      </c>
      <c r="Z25" s="33">
        <f t="shared" si="2"/>
        <v>-14.224895999999914</v>
      </c>
      <c r="AA25" s="33">
        <f t="shared" si="3"/>
        <v>-5.6447999999999769</v>
      </c>
      <c r="AB25" s="33">
        <f t="shared" si="4"/>
        <v>45.359999999999907</v>
      </c>
      <c r="AC25" s="33">
        <f t="shared" si="0"/>
        <v>2</v>
      </c>
      <c r="AD25" s="33">
        <f t="shared" si="5"/>
        <v>27.490304000000016</v>
      </c>
      <c r="AE25" s="34" t="str">
        <f t="shared" si="10"/>
        <v>No</v>
      </c>
      <c r="AF25" s="35">
        <f t="shared" si="11"/>
        <v>0</v>
      </c>
      <c r="AG25" s="36">
        <f t="shared" si="12"/>
        <v>0</v>
      </c>
      <c r="AH25" s="33">
        <f t="shared" si="6"/>
        <v>25.401599999999895</v>
      </c>
      <c r="AI25" s="33">
        <f t="shared" si="7"/>
        <v>6.7199999999999864</v>
      </c>
      <c r="AJ25" s="33">
        <f t="shared" si="8"/>
        <v>-27</v>
      </c>
      <c r="AK25" s="33">
        <f t="shared" si="9"/>
        <v>59.12159999999988</v>
      </c>
    </row>
    <row r="26" spans="3:37" ht="15" customHeight="1" x14ac:dyDescent="0.25">
      <c r="C26" s="41">
        <f t="shared" si="17"/>
        <v>5</v>
      </c>
      <c r="D26" s="101">
        <f t="shared" si="18"/>
        <v>-2.73</v>
      </c>
      <c r="E26" s="102"/>
      <c r="F26" s="103"/>
      <c r="G26" s="98">
        <f t="shared" si="19"/>
        <v>-0.23505100000001278</v>
      </c>
      <c r="H26" s="100"/>
      <c r="I26" s="99"/>
      <c r="J26" s="98">
        <f t="shared" si="20"/>
        <v>50.996099999999998</v>
      </c>
      <c r="K26" s="99"/>
      <c r="L26" s="55">
        <f t="shared" si="21"/>
        <v>-2.73</v>
      </c>
      <c r="M26" s="42"/>
      <c r="T26" s="61"/>
      <c r="Y26" s="33">
        <f t="shared" si="1"/>
        <v>-1.4399999999999966</v>
      </c>
      <c r="Z26" s="33">
        <f t="shared" si="2"/>
        <v>-8.9579519999999366</v>
      </c>
      <c r="AA26" s="33">
        <f t="shared" si="3"/>
        <v>-4.1471999999999802</v>
      </c>
      <c r="AB26" s="33">
        <f t="shared" si="4"/>
        <v>38.87999999999991</v>
      </c>
      <c r="AC26" s="33">
        <f t="shared" si="0"/>
        <v>2</v>
      </c>
      <c r="AD26" s="33">
        <f t="shared" si="5"/>
        <v>27.774847999999992</v>
      </c>
      <c r="AE26" s="34" t="str">
        <f t="shared" si="10"/>
        <v>No</v>
      </c>
      <c r="AF26" s="35">
        <f t="shared" si="11"/>
        <v>0</v>
      </c>
      <c r="AG26" s="36">
        <f t="shared" si="12"/>
        <v>0</v>
      </c>
      <c r="AH26" s="33">
        <f t="shared" si="6"/>
        <v>18.662399999999913</v>
      </c>
      <c r="AI26" s="33">
        <f t="shared" si="7"/>
        <v>5.7599999999999865</v>
      </c>
      <c r="AJ26" s="33">
        <f t="shared" si="8"/>
        <v>-27</v>
      </c>
      <c r="AK26" s="33">
        <f t="shared" si="9"/>
        <v>51.422399999999897</v>
      </c>
    </row>
    <row r="27" spans="3:37" ht="15" customHeight="1" x14ac:dyDescent="0.25">
      <c r="C27" s="41">
        <f t="shared" si="17"/>
        <v>6</v>
      </c>
      <c r="D27" s="101">
        <f t="shared" si="18"/>
        <v>-2.73</v>
      </c>
      <c r="E27" s="102"/>
      <c r="F27" s="103"/>
      <c r="G27" s="98">
        <f t="shared" si="19"/>
        <v>-0.23505100000001278</v>
      </c>
      <c r="H27" s="100"/>
      <c r="I27" s="99"/>
      <c r="J27" s="98">
        <f t="shared" si="20"/>
        <v>50.996099999999998</v>
      </c>
      <c r="K27" s="99"/>
      <c r="L27" s="55">
        <f t="shared" si="21"/>
        <v>-2.73</v>
      </c>
      <c r="M27" s="43"/>
      <c r="T27" s="61"/>
      <c r="Y27" s="33">
        <f t="shared" si="1"/>
        <v>-1.1999999999999966</v>
      </c>
      <c r="Z27" s="33">
        <f t="shared" si="2"/>
        <v>-5.1839999999999558</v>
      </c>
      <c r="AA27" s="33">
        <f t="shared" si="3"/>
        <v>-2.8799999999999839</v>
      </c>
      <c r="AB27" s="33">
        <f t="shared" si="4"/>
        <v>32.399999999999906</v>
      </c>
      <c r="AC27" s="33">
        <f t="shared" si="0"/>
        <v>2</v>
      </c>
      <c r="AD27" s="33">
        <f t="shared" si="5"/>
        <v>26.335999999999967</v>
      </c>
      <c r="AE27" s="34" t="str">
        <f t="shared" si="10"/>
        <v>No</v>
      </c>
      <c r="AF27" s="35">
        <f t="shared" si="11"/>
        <v>0</v>
      </c>
      <c r="AG27" s="36">
        <f t="shared" si="12"/>
        <v>0</v>
      </c>
      <c r="AH27" s="33">
        <f t="shared" si="6"/>
        <v>12.959999999999926</v>
      </c>
      <c r="AI27" s="33">
        <f t="shared" si="7"/>
        <v>4.7999999999999865</v>
      </c>
      <c r="AJ27" s="33">
        <f t="shared" si="8"/>
        <v>-27</v>
      </c>
      <c r="AK27" s="33">
        <f t="shared" si="9"/>
        <v>44.759999999999913</v>
      </c>
    </row>
    <row r="28" spans="3:37" x14ac:dyDescent="0.25">
      <c r="C28" s="41">
        <f t="shared" si="17"/>
        <v>7</v>
      </c>
      <c r="D28" s="101">
        <f t="shared" si="18"/>
        <v>-2.73</v>
      </c>
      <c r="E28" s="102"/>
      <c r="F28" s="103"/>
      <c r="G28" s="98">
        <f t="shared" si="19"/>
        <v>-0.23505100000001278</v>
      </c>
      <c r="H28" s="100"/>
      <c r="I28" s="99"/>
      <c r="J28" s="98">
        <f t="shared" si="20"/>
        <v>50.996099999999998</v>
      </c>
      <c r="K28" s="99"/>
      <c r="L28" s="55">
        <f t="shared" si="21"/>
        <v>-2.73</v>
      </c>
      <c r="M28" s="43"/>
      <c r="Y28" s="33">
        <f t="shared" si="1"/>
        <v>-0.95999999999999663</v>
      </c>
      <c r="Z28" s="33">
        <f t="shared" si="2"/>
        <v>-2.6542079999999721</v>
      </c>
      <c r="AA28" s="33">
        <f t="shared" si="3"/>
        <v>-1.8431999999999871</v>
      </c>
      <c r="AB28" s="33">
        <f t="shared" si="4"/>
        <v>25.919999999999909</v>
      </c>
      <c r="AC28" s="33">
        <f t="shared" si="0"/>
        <v>2</v>
      </c>
      <c r="AD28" s="33">
        <f t="shared" si="5"/>
        <v>23.422591999999952</v>
      </c>
      <c r="AE28" s="34" t="str">
        <f t="shared" si="10"/>
        <v>No</v>
      </c>
      <c r="AF28" s="35">
        <f t="shared" si="11"/>
        <v>0</v>
      </c>
      <c r="AG28" s="36">
        <f t="shared" si="12"/>
        <v>0</v>
      </c>
      <c r="AH28" s="33">
        <f t="shared" si="6"/>
        <v>8.2943999999999427</v>
      </c>
      <c r="AI28" s="33">
        <f t="shared" si="7"/>
        <v>3.8399999999999865</v>
      </c>
      <c r="AJ28" s="33">
        <f t="shared" si="8"/>
        <v>-27</v>
      </c>
      <c r="AK28" s="33">
        <f t="shared" si="9"/>
        <v>39.134399999999928</v>
      </c>
    </row>
    <row r="29" spans="3:37" x14ac:dyDescent="0.25">
      <c r="C29" s="41">
        <f t="shared" si="17"/>
        <v>8</v>
      </c>
      <c r="D29" s="101">
        <f t="shared" si="18"/>
        <v>-2.73</v>
      </c>
      <c r="E29" s="102"/>
      <c r="F29" s="103"/>
      <c r="G29" s="98">
        <f t="shared" si="19"/>
        <v>-0.23505100000001278</v>
      </c>
      <c r="H29" s="100"/>
      <c r="I29" s="99"/>
      <c r="J29" s="98">
        <f t="shared" si="20"/>
        <v>50.996099999999998</v>
      </c>
      <c r="K29" s="99"/>
      <c r="L29" s="55">
        <f t="shared" si="21"/>
        <v>-2.73</v>
      </c>
      <c r="M29" s="43"/>
      <c r="Y29" s="33">
        <f t="shared" si="1"/>
        <v>-0.71999999999999664</v>
      </c>
      <c r="Z29" s="33">
        <f t="shared" si="2"/>
        <v>-1.1197439999999843</v>
      </c>
      <c r="AA29" s="33">
        <f t="shared" si="3"/>
        <v>-1.0367999999999904</v>
      </c>
      <c r="AB29" s="33">
        <f t="shared" si="4"/>
        <v>19.439999999999909</v>
      </c>
      <c r="AC29" s="33">
        <f t="shared" si="0"/>
        <v>2</v>
      </c>
      <c r="AD29" s="33">
        <f t="shared" si="5"/>
        <v>19.283455999999934</v>
      </c>
      <c r="AE29" s="34" t="str">
        <f t="shared" si="10"/>
        <v>No</v>
      </c>
      <c r="AF29" s="35">
        <f t="shared" si="11"/>
        <v>0</v>
      </c>
      <c r="AG29" s="36">
        <f t="shared" si="12"/>
        <v>0</v>
      </c>
      <c r="AH29" s="33">
        <f t="shared" si="6"/>
        <v>4.6655999999999569</v>
      </c>
      <c r="AI29" s="33">
        <f t="shared" si="7"/>
        <v>2.8799999999999866</v>
      </c>
      <c r="AJ29" s="33">
        <f t="shared" si="8"/>
        <v>-27</v>
      </c>
      <c r="AK29" s="33">
        <f t="shared" si="9"/>
        <v>34.545599999999943</v>
      </c>
    </row>
    <row r="30" spans="3:37" x14ac:dyDescent="0.25">
      <c r="C30" s="41">
        <f t="shared" si="17"/>
        <v>9</v>
      </c>
      <c r="D30" s="101">
        <f t="shared" si="18"/>
        <v>-2.73</v>
      </c>
      <c r="E30" s="102"/>
      <c r="F30" s="103"/>
      <c r="G30" s="98">
        <f t="shared" si="19"/>
        <v>-0.23505100000001278</v>
      </c>
      <c r="H30" s="100"/>
      <c r="I30" s="99"/>
      <c r="J30" s="98">
        <f t="shared" si="20"/>
        <v>50.996099999999998</v>
      </c>
      <c r="K30" s="99"/>
      <c r="L30" s="55">
        <f t="shared" si="21"/>
        <v>-2.73</v>
      </c>
      <c r="M30" s="43"/>
      <c r="Y30" s="33">
        <f t="shared" si="1"/>
        <v>-0.47999999999999665</v>
      </c>
      <c r="Z30" s="33">
        <f t="shared" si="2"/>
        <v>-0.33177599999999308</v>
      </c>
      <c r="AA30" s="33">
        <f t="shared" si="3"/>
        <v>-0.46079999999999355</v>
      </c>
      <c r="AB30" s="33">
        <f t="shared" si="4"/>
        <v>12.95999999999991</v>
      </c>
      <c r="AC30" s="33">
        <f t="shared" si="0"/>
        <v>2</v>
      </c>
      <c r="AD30" s="33">
        <f t="shared" si="5"/>
        <v>14.167423999999924</v>
      </c>
      <c r="AE30" s="34" t="str">
        <f t="shared" si="10"/>
        <v>No</v>
      </c>
      <c r="AF30" s="35">
        <f t="shared" si="11"/>
        <v>0</v>
      </c>
      <c r="AG30" s="36">
        <f t="shared" si="12"/>
        <v>0</v>
      </c>
      <c r="AH30" s="33">
        <f t="shared" si="6"/>
        <v>2.073599999999971</v>
      </c>
      <c r="AI30" s="33">
        <f t="shared" si="7"/>
        <v>1.9199999999999866</v>
      </c>
      <c r="AJ30" s="33">
        <f t="shared" si="8"/>
        <v>-27</v>
      </c>
      <c r="AK30" s="33">
        <f t="shared" si="9"/>
        <v>30.993599999999958</v>
      </c>
    </row>
    <row r="31" spans="3:37" x14ac:dyDescent="0.25">
      <c r="C31" s="41">
        <f t="shared" si="17"/>
        <v>10</v>
      </c>
      <c r="D31" s="101">
        <f t="shared" si="18"/>
        <v>-2.73</v>
      </c>
      <c r="E31" s="102"/>
      <c r="F31" s="103"/>
      <c r="G31" s="98">
        <f t="shared" si="19"/>
        <v>-0.23505100000001278</v>
      </c>
      <c r="H31" s="100"/>
      <c r="I31" s="99"/>
      <c r="J31" s="98">
        <f t="shared" si="20"/>
        <v>50.996099999999998</v>
      </c>
      <c r="K31" s="99"/>
      <c r="L31" s="55">
        <f t="shared" si="21"/>
        <v>-2.73</v>
      </c>
      <c r="M31" s="43"/>
      <c r="Y31" s="33">
        <f t="shared" si="1"/>
        <v>-0.23999999999999666</v>
      </c>
      <c r="Z31" s="33">
        <f t="shared" si="2"/>
        <v>-4.1471999999998267E-2</v>
      </c>
      <c r="AA31" s="33">
        <f t="shared" si="3"/>
        <v>-0.11519999999999679</v>
      </c>
      <c r="AB31" s="33">
        <f t="shared" si="4"/>
        <v>6.4799999999999098</v>
      </c>
      <c r="AC31" s="33">
        <f t="shared" si="0"/>
        <v>2</v>
      </c>
      <c r="AD31" s="33">
        <f t="shared" si="5"/>
        <v>8.3233279999999148</v>
      </c>
      <c r="AE31" s="34" t="str">
        <f t="shared" si="10"/>
        <v>No</v>
      </c>
      <c r="AF31" s="35">
        <f t="shared" si="11"/>
        <v>0</v>
      </c>
      <c r="AG31" s="36">
        <f t="shared" si="12"/>
        <v>0</v>
      </c>
      <c r="AH31" s="33">
        <f t="shared" si="6"/>
        <v>0.51839999999998554</v>
      </c>
      <c r="AI31" s="33">
        <f t="shared" si="7"/>
        <v>0.95999999999998664</v>
      </c>
      <c r="AJ31" s="33">
        <f t="shared" si="8"/>
        <v>-27</v>
      </c>
      <c r="AK31" s="33">
        <f t="shared" si="9"/>
        <v>28.478399999999972</v>
      </c>
    </row>
    <row r="32" spans="3:37" x14ac:dyDescent="0.25">
      <c r="C32" s="41">
        <f t="shared" si="17"/>
        <v>11</v>
      </c>
      <c r="D32" s="101">
        <f t="shared" si="18"/>
        <v>-2.73</v>
      </c>
      <c r="E32" s="102"/>
      <c r="F32" s="103"/>
      <c r="G32" s="98">
        <f t="shared" si="19"/>
        <v>-0.23505100000001278</v>
      </c>
      <c r="H32" s="100"/>
      <c r="I32" s="99"/>
      <c r="J32" s="98">
        <f t="shared" si="20"/>
        <v>50.996099999999998</v>
      </c>
      <c r="K32" s="99"/>
      <c r="L32" s="55">
        <f t="shared" si="21"/>
        <v>-2.73</v>
      </c>
      <c r="M32" s="43"/>
      <c r="Y32" s="33">
        <f t="shared" si="1"/>
        <v>3.3306690738754696E-15</v>
      </c>
      <c r="Z32" s="33">
        <f t="shared" si="2"/>
        <v>1.1084489805694354E-43</v>
      </c>
      <c r="AA32" s="33">
        <f t="shared" si="3"/>
        <v>-2.2186712959340957E-29</v>
      </c>
      <c r="AB32" s="33">
        <f t="shared" si="4"/>
        <v>-8.992806499463768E-14</v>
      </c>
      <c r="AC32" s="33">
        <f t="shared" si="0"/>
        <v>2</v>
      </c>
      <c r="AD32" s="33">
        <f t="shared" si="5"/>
        <v>1.9999999999999101</v>
      </c>
      <c r="AE32" s="34" t="str">
        <f t="shared" si="10"/>
        <v>No</v>
      </c>
      <c r="AF32" s="35">
        <f t="shared" si="11"/>
        <v>3.3306690738754696E-15</v>
      </c>
      <c r="AG32" s="36">
        <f t="shared" si="12"/>
        <v>0</v>
      </c>
      <c r="AH32" s="33">
        <f t="shared" si="6"/>
        <v>9.9840208317034307E-29</v>
      </c>
      <c r="AI32" s="33">
        <f t="shared" si="7"/>
        <v>-1.3322676295501878E-14</v>
      </c>
      <c r="AJ32" s="33">
        <f t="shared" si="8"/>
        <v>-27</v>
      </c>
      <c r="AK32" s="33">
        <f t="shared" si="9"/>
        <v>26.999999999999986</v>
      </c>
    </row>
    <row r="33" spans="3:37" x14ac:dyDescent="0.25">
      <c r="C33" s="41">
        <f t="shared" si="17"/>
        <v>12</v>
      </c>
      <c r="D33" s="101">
        <f t="shared" si="18"/>
        <v>-2.73</v>
      </c>
      <c r="E33" s="102"/>
      <c r="F33" s="103"/>
      <c r="G33" s="98">
        <f t="shared" si="19"/>
        <v>-0.23505100000001278</v>
      </c>
      <c r="H33" s="100"/>
      <c r="I33" s="99"/>
      <c r="J33" s="98">
        <f t="shared" si="20"/>
        <v>50.996099999999998</v>
      </c>
      <c r="K33" s="99"/>
      <c r="L33" s="55">
        <f t="shared" si="21"/>
        <v>-2.73</v>
      </c>
      <c r="M33" s="43"/>
      <c r="Y33" s="33">
        <f t="shared" si="1"/>
        <v>0.24000000000000332</v>
      </c>
      <c r="Z33" s="33">
        <f t="shared" si="2"/>
        <v>4.1472000000001723E-2</v>
      </c>
      <c r="AA33" s="33">
        <f t="shared" si="3"/>
        <v>-0.11520000000000319</v>
      </c>
      <c r="AB33" s="33">
        <f t="shared" si="4"/>
        <v>-6.4800000000000892</v>
      </c>
      <c r="AC33" s="33">
        <f t="shared" si="0"/>
        <v>2</v>
      </c>
      <c r="AD33" s="33">
        <f t="shared" si="5"/>
        <v>-4.553728000000091</v>
      </c>
      <c r="AE33" s="34" t="str">
        <f t="shared" si="10"/>
        <v>Si</v>
      </c>
      <c r="AF33" s="35">
        <f t="shared" si="11"/>
        <v>0</v>
      </c>
      <c r="AG33" s="36">
        <f t="shared" si="12"/>
        <v>0.24000000000000332</v>
      </c>
      <c r="AH33" s="33">
        <f t="shared" si="6"/>
        <v>0.5184000000000144</v>
      </c>
      <c r="AI33" s="33">
        <f t="shared" si="7"/>
        <v>-0.96000000000001329</v>
      </c>
      <c r="AJ33" s="33">
        <f t="shared" si="8"/>
        <v>-27</v>
      </c>
      <c r="AK33" s="33">
        <f t="shared" si="9"/>
        <v>26.558400000000002</v>
      </c>
    </row>
    <row r="34" spans="3:37" x14ac:dyDescent="0.25">
      <c r="C34" s="41">
        <f t="shared" si="17"/>
        <v>13</v>
      </c>
      <c r="D34" s="101">
        <f t="shared" si="18"/>
        <v>-2.73</v>
      </c>
      <c r="E34" s="102"/>
      <c r="F34" s="103"/>
      <c r="G34" s="98">
        <f t="shared" si="19"/>
        <v>-0.23505100000001278</v>
      </c>
      <c r="H34" s="100"/>
      <c r="I34" s="99"/>
      <c r="J34" s="98">
        <f t="shared" si="20"/>
        <v>50.996099999999998</v>
      </c>
      <c r="K34" s="99"/>
      <c r="L34" s="55">
        <f t="shared" si="21"/>
        <v>-2.73</v>
      </c>
      <c r="M34" s="43"/>
      <c r="Y34" s="33">
        <f t="shared" si="1"/>
        <v>0.48000000000000331</v>
      </c>
      <c r="Z34" s="33">
        <f t="shared" si="2"/>
        <v>0.3317760000000069</v>
      </c>
      <c r="AA34" s="33">
        <f t="shared" si="3"/>
        <v>-0.46080000000000637</v>
      </c>
      <c r="AB34" s="33">
        <f t="shared" si="4"/>
        <v>-12.96000000000009</v>
      </c>
      <c r="AC34" s="33">
        <f t="shared" si="0"/>
        <v>2</v>
      </c>
      <c r="AD34" s="33">
        <f t="shared" si="5"/>
        <v>-11.089024000000089</v>
      </c>
      <c r="AE34" s="34" t="str">
        <f t="shared" si="10"/>
        <v>No</v>
      </c>
      <c r="AF34" s="35">
        <f t="shared" si="11"/>
        <v>0</v>
      </c>
      <c r="AG34" s="36">
        <f t="shared" si="12"/>
        <v>0</v>
      </c>
      <c r="AH34" s="33">
        <f t="shared" si="6"/>
        <v>2.0736000000000283</v>
      </c>
      <c r="AI34" s="33">
        <f t="shared" si="7"/>
        <v>-1.9200000000000133</v>
      </c>
      <c r="AJ34" s="33">
        <f t="shared" si="8"/>
        <v>-27</v>
      </c>
      <c r="AK34" s="33">
        <f t="shared" si="9"/>
        <v>27.153600000000015</v>
      </c>
    </row>
    <row r="35" spans="3:37" x14ac:dyDescent="0.25">
      <c r="C35" s="41">
        <f t="shared" si="17"/>
        <v>14</v>
      </c>
      <c r="D35" s="101">
        <f t="shared" si="18"/>
        <v>-2.73</v>
      </c>
      <c r="E35" s="102"/>
      <c r="F35" s="103"/>
      <c r="G35" s="98">
        <f t="shared" si="19"/>
        <v>-0.23505100000001278</v>
      </c>
      <c r="H35" s="100"/>
      <c r="I35" s="99"/>
      <c r="J35" s="98">
        <f t="shared" si="20"/>
        <v>50.996099999999998</v>
      </c>
      <c r="K35" s="99"/>
      <c r="L35" s="55">
        <f t="shared" si="21"/>
        <v>-2.73</v>
      </c>
      <c r="M35" s="43"/>
      <c r="Y35" s="33">
        <f t="shared" si="1"/>
        <v>0.7200000000000033</v>
      </c>
      <c r="Z35" s="33">
        <f t="shared" si="2"/>
        <v>1.1197440000000154</v>
      </c>
      <c r="AA35" s="33">
        <f t="shared" si="3"/>
        <v>-1.0368000000000095</v>
      </c>
      <c r="AB35" s="33">
        <f t="shared" si="4"/>
        <v>-19.44000000000009</v>
      </c>
      <c r="AC35" s="33">
        <f t="shared" si="0"/>
        <v>2</v>
      </c>
      <c r="AD35" s="33">
        <f t="shared" si="5"/>
        <v>-17.357056000000085</v>
      </c>
      <c r="AE35" s="34" t="str">
        <f t="shared" si="10"/>
        <v>No</v>
      </c>
      <c r="AF35" s="35">
        <f t="shared" si="11"/>
        <v>0</v>
      </c>
      <c r="AG35" s="36">
        <f t="shared" si="12"/>
        <v>0</v>
      </c>
      <c r="AH35" s="33">
        <f t="shared" si="6"/>
        <v>4.665600000000043</v>
      </c>
      <c r="AI35" s="33">
        <f t="shared" si="7"/>
        <v>-2.8800000000000132</v>
      </c>
      <c r="AJ35" s="33">
        <f t="shared" si="8"/>
        <v>-27</v>
      </c>
      <c r="AK35" s="33">
        <f t="shared" si="9"/>
        <v>28.785600000000031</v>
      </c>
    </row>
    <row r="36" spans="3:37" ht="15.75" thickBot="1" x14ac:dyDescent="0.3">
      <c r="C36" s="45">
        <f t="shared" si="17"/>
        <v>15</v>
      </c>
      <c r="D36" s="74">
        <f t="shared" si="18"/>
        <v>-2.73</v>
      </c>
      <c r="E36" s="75"/>
      <c r="F36" s="76"/>
      <c r="G36" s="77">
        <f t="shared" si="19"/>
        <v>-0.23505100000001278</v>
      </c>
      <c r="H36" s="78"/>
      <c r="I36" s="79"/>
      <c r="J36" s="77">
        <f t="shared" si="20"/>
        <v>50.996099999999998</v>
      </c>
      <c r="K36" s="79"/>
      <c r="L36" s="56">
        <f t="shared" si="21"/>
        <v>-2.73</v>
      </c>
      <c r="M36" s="46"/>
      <c r="Y36" s="33">
        <f t="shared" si="1"/>
        <v>0.9600000000000033</v>
      </c>
      <c r="Z36" s="33">
        <f t="shared" si="2"/>
        <v>2.6542080000000272</v>
      </c>
      <c r="AA36" s="33">
        <f t="shared" si="3"/>
        <v>-1.8432000000000126</v>
      </c>
      <c r="AB36" s="33">
        <f t="shared" si="4"/>
        <v>-25.920000000000091</v>
      </c>
      <c r="AC36" s="33">
        <f t="shared" si="0"/>
        <v>2</v>
      </c>
      <c r="AD36" s="33">
        <f t="shared" si="5"/>
        <v>-23.108992000000075</v>
      </c>
      <c r="AE36" s="34" t="str">
        <f t="shared" si="10"/>
        <v>No</v>
      </c>
      <c r="AF36" s="35">
        <f t="shared" si="11"/>
        <v>0</v>
      </c>
      <c r="AG36" s="36">
        <f t="shared" si="12"/>
        <v>0</v>
      </c>
      <c r="AH36" s="33">
        <f t="shared" si="6"/>
        <v>8.2944000000000564</v>
      </c>
      <c r="AI36" s="33">
        <f t="shared" si="7"/>
        <v>-3.8400000000000132</v>
      </c>
      <c r="AJ36" s="33">
        <f t="shared" si="8"/>
        <v>-27</v>
      </c>
      <c r="AK36" s="33">
        <f t="shared" si="9"/>
        <v>31.454400000000042</v>
      </c>
    </row>
    <row r="37" spans="3:37" x14ac:dyDescent="0.25">
      <c r="C37" s="47">
        <v>1</v>
      </c>
      <c r="D37" s="119">
        <f>AVERAGE(J16:K17)</f>
        <v>0.12000000000000344</v>
      </c>
      <c r="E37" s="120"/>
      <c r="F37" s="121"/>
      <c r="G37" s="113">
        <f>IF($B$6="+",($C$6*D37*D37*D37),($C$6*D37*D37*D37)*-1)+IF($F$6="+",($G$6*D37*D37),($G$6*D37*D37)*-1)+IF($J$6="+",($K$6*D37),($K$6*D37)*-1)+IF($M$6="+",$N$6,$N$6*-1)</f>
        <v>-1.263616000000094</v>
      </c>
      <c r="H37" s="114"/>
      <c r="I37" s="115"/>
      <c r="J37" s="113">
        <f>IF($B$8="+",($C$8*D37*D37),($C$8*D37*D37)*-1)+IF($F$8="+",($G$8*D37),($G$8*D37)*-1)+IF($J$8="+",$K$8,$K$8*-1)</f>
        <v>-27.350400000000008</v>
      </c>
      <c r="K37" s="115"/>
      <c r="L37" s="57">
        <f t="shared" ref="L37:L66" si="22">IF(ISERROR(ROUND(D37-(G37/J37),2)),"---",ROUND(D37-(G37/J37),2))</f>
        <v>7.0000000000000007E-2</v>
      </c>
      <c r="M37" s="48"/>
      <c r="Y37" s="33">
        <f t="shared" si="1"/>
        <v>1.2000000000000033</v>
      </c>
      <c r="Z37" s="33">
        <f t="shared" si="2"/>
        <v>5.1840000000000419</v>
      </c>
      <c r="AA37" s="33">
        <f t="shared" si="3"/>
        <v>-2.8800000000000159</v>
      </c>
      <c r="AB37" s="33">
        <f t="shared" si="4"/>
        <v>-32.400000000000091</v>
      </c>
      <c r="AC37" s="33">
        <f t="shared" si="0"/>
        <v>2</v>
      </c>
      <c r="AD37" s="33">
        <f t="shared" si="5"/>
        <v>-28.096000000000064</v>
      </c>
      <c r="AE37" s="34" t="str">
        <f t="shared" si="10"/>
        <v>No</v>
      </c>
      <c r="AF37" s="35">
        <f t="shared" si="11"/>
        <v>0</v>
      </c>
      <c r="AG37" s="36">
        <f t="shared" si="12"/>
        <v>0</v>
      </c>
      <c r="AH37" s="33">
        <f t="shared" si="6"/>
        <v>12.96000000000007</v>
      </c>
      <c r="AI37" s="33">
        <f t="shared" si="7"/>
        <v>-4.8000000000000131</v>
      </c>
      <c r="AJ37" s="33">
        <f t="shared" si="8"/>
        <v>-27</v>
      </c>
      <c r="AK37" s="33">
        <f t="shared" si="9"/>
        <v>35.160000000000053</v>
      </c>
    </row>
    <row r="38" spans="3:37" x14ac:dyDescent="0.25">
      <c r="C38" s="49">
        <f>C37+1</f>
        <v>2</v>
      </c>
      <c r="D38" s="86">
        <f>IF(L37="---","---",L37)</f>
        <v>7.0000000000000007E-2</v>
      </c>
      <c r="E38" s="87"/>
      <c r="F38" s="88"/>
      <c r="G38" s="89">
        <f>IF(D38="---","---",IF($B$6="+",($C$6*D38*D38*D38),($C$6*D38*D38*D38)*-1)+IF($F$6="+",($G$6*D38*D38),($G$6*D38*D38)*-1)+IF($J$6="+",($K$6*D38),($K$6*D38)*-1)+IF($M$6="+",$N$6,$N$6*-1))</f>
        <v>0.10122899999999979</v>
      </c>
      <c r="H38" s="90"/>
      <c r="I38" s="91"/>
      <c r="J38" s="89">
        <f>IF(D38="---","---",IF($B$8="+",($C$8*D38*D38),($C$8*D38*D38)*-1)+IF($F$8="+",($G$8*D38),($G$8*D38)*-1)+IF($J$8="+",$K$8,$K$8*-1))</f>
        <v>-27.235900000000001</v>
      </c>
      <c r="K38" s="91"/>
      <c r="L38" s="58">
        <f t="shared" si="22"/>
        <v>7.0000000000000007E-2</v>
      </c>
      <c r="M38" s="50"/>
      <c r="Y38" s="33">
        <f t="shared" si="1"/>
        <v>1.4400000000000033</v>
      </c>
      <c r="Z38" s="33">
        <f t="shared" si="2"/>
        <v>8.9579520000000628</v>
      </c>
      <c r="AA38" s="33">
        <f t="shared" si="3"/>
        <v>-4.1472000000000193</v>
      </c>
      <c r="AB38" s="33">
        <f t="shared" si="4"/>
        <v>-38.880000000000088</v>
      </c>
      <c r="AC38" s="33">
        <f t="shared" si="0"/>
        <v>2</v>
      </c>
      <c r="AD38" s="33">
        <f t="shared" si="5"/>
        <v>-32.069248000000044</v>
      </c>
      <c r="AE38" s="34" t="str">
        <f t="shared" si="10"/>
        <v>No</v>
      </c>
      <c r="AF38" s="35">
        <f t="shared" si="11"/>
        <v>0</v>
      </c>
      <c r="AG38" s="36">
        <f t="shared" si="12"/>
        <v>0</v>
      </c>
      <c r="AH38" s="33">
        <f t="shared" si="6"/>
        <v>18.662400000000083</v>
      </c>
      <c r="AI38" s="33">
        <f t="shared" si="7"/>
        <v>-5.7600000000000131</v>
      </c>
      <c r="AJ38" s="33">
        <f t="shared" si="8"/>
        <v>-27</v>
      </c>
      <c r="AK38" s="33">
        <f t="shared" si="9"/>
        <v>39.902400000000071</v>
      </c>
    </row>
    <row r="39" spans="3:37" x14ac:dyDescent="0.25">
      <c r="C39" s="49">
        <f t="shared" ref="C39:C51" si="23">C38+1</f>
        <v>3</v>
      </c>
      <c r="D39" s="86">
        <f t="shared" ref="D39:D51" si="24">IF(L38="---","---",L38)</f>
        <v>7.0000000000000007E-2</v>
      </c>
      <c r="E39" s="87"/>
      <c r="F39" s="88"/>
      <c r="G39" s="89">
        <f t="shared" ref="G39:G51" si="25">IF(D39="---","---",IF($B$6="+",($C$6*D39*D39*D39),($C$6*D39*D39*D39)*-1)+IF($F$6="+",($G$6*D39*D39),($G$6*D39*D39)*-1)+IF($J$6="+",($K$6*D39),($K$6*D39)*-1)+IF($M$6="+",$N$6,$N$6*-1))</f>
        <v>0.10122899999999979</v>
      </c>
      <c r="H39" s="90"/>
      <c r="I39" s="91"/>
      <c r="J39" s="89">
        <f t="shared" ref="J39:J51" si="26">IF(D39="---","---",IF($B$8="+",($C$8*D39*D39),($C$8*D39*D39)*-1)+IF($F$8="+",($G$8*D39),($G$8*D39)*-1)+IF($J$8="+",$K$8,$K$8*-1))</f>
        <v>-27.235900000000001</v>
      </c>
      <c r="K39" s="91"/>
      <c r="L39" s="58">
        <f t="shared" si="22"/>
        <v>7.0000000000000007E-2</v>
      </c>
      <c r="M39" s="50"/>
      <c r="Y39" s="33">
        <f t="shared" si="1"/>
        <v>1.6800000000000033</v>
      </c>
      <c r="Z39" s="33">
        <f t="shared" si="2"/>
        <v>14.224896000000085</v>
      </c>
      <c r="AA39" s="33">
        <f t="shared" si="3"/>
        <v>-5.6448000000000222</v>
      </c>
      <c r="AB39" s="33">
        <f t="shared" si="4"/>
        <v>-45.360000000000085</v>
      </c>
      <c r="AC39" s="33">
        <f t="shared" ref="AC39:AC57" si="27">IF($M$6="+",$N$6,$N$6*-1)</f>
        <v>2</v>
      </c>
      <c r="AD39" s="33">
        <f t="shared" si="5"/>
        <v>-34.779904000000023</v>
      </c>
      <c r="AE39" s="34" t="str">
        <f t="shared" si="10"/>
        <v>No</v>
      </c>
      <c r="AF39" s="35">
        <f t="shared" si="11"/>
        <v>0</v>
      </c>
      <c r="AG39" s="36">
        <f t="shared" si="12"/>
        <v>0</v>
      </c>
      <c r="AH39" s="33">
        <f t="shared" si="6"/>
        <v>25.401600000000098</v>
      </c>
      <c r="AI39" s="33">
        <f t="shared" si="7"/>
        <v>-6.7200000000000131</v>
      </c>
      <c r="AJ39" s="33">
        <f t="shared" si="8"/>
        <v>-27</v>
      </c>
      <c r="AK39" s="33">
        <f t="shared" si="9"/>
        <v>45.681600000000088</v>
      </c>
    </row>
    <row r="40" spans="3:37" x14ac:dyDescent="0.25">
      <c r="C40" s="49">
        <f t="shared" si="23"/>
        <v>4</v>
      </c>
      <c r="D40" s="86">
        <f t="shared" si="24"/>
        <v>7.0000000000000007E-2</v>
      </c>
      <c r="E40" s="87"/>
      <c r="F40" s="88"/>
      <c r="G40" s="89">
        <f t="shared" si="25"/>
        <v>0.10122899999999979</v>
      </c>
      <c r="H40" s="90"/>
      <c r="I40" s="91"/>
      <c r="J40" s="89">
        <f t="shared" si="26"/>
        <v>-27.235900000000001</v>
      </c>
      <c r="K40" s="91"/>
      <c r="L40" s="58">
        <f t="shared" si="22"/>
        <v>7.0000000000000007E-2</v>
      </c>
      <c r="M40" s="50"/>
      <c r="Y40" s="33">
        <f t="shared" ref="Y40:Y56" si="28">Y39+(($B$12-$B$11)/50)</f>
        <v>1.9200000000000033</v>
      </c>
      <c r="Z40" s="33">
        <f t="shared" si="2"/>
        <v>21.233664000000108</v>
      </c>
      <c r="AA40" s="33">
        <f t="shared" si="3"/>
        <v>-7.3728000000000247</v>
      </c>
      <c r="AB40" s="33">
        <f t="shared" si="4"/>
        <v>-51.840000000000089</v>
      </c>
      <c r="AC40" s="33">
        <f t="shared" si="27"/>
        <v>2</v>
      </c>
      <c r="AD40" s="33">
        <f t="shared" si="5"/>
        <v>-35.979136000000004</v>
      </c>
      <c r="AE40" s="34" t="str">
        <f t="shared" si="10"/>
        <v>No</v>
      </c>
      <c r="AF40" s="35">
        <f t="shared" si="11"/>
        <v>0</v>
      </c>
      <c r="AG40" s="36">
        <f t="shared" si="12"/>
        <v>0</v>
      </c>
      <c r="AH40" s="33">
        <f t="shared" si="6"/>
        <v>33.177600000000112</v>
      </c>
      <c r="AI40" s="33">
        <f t="shared" si="7"/>
        <v>-7.680000000000013</v>
      </c>
      <c r="AJ40" s="33">
        <f t="shared" si="8"/>
        <v>-27</v>
      </c>
      <c r="AK40" s="33">
        <f t="shared" si="9"/>
        <v>52.497600000000098</v>
      </c>
    </row>
    <row r="41" spans="3:37" x14ac:dyDescent="0.25">
      <c r="C41" s="49">
        <f t="shared" si="23"/>
        <v>5</v>
      </c>
      <c r="D41" s="86">
        <f t="shared" si="24"/>
        <v>7.0000000000000007E-2</v>
      </c>
      <c r="E41" s="87"/>
      <c r="F41" s="88"/>
      <c r="G41" s="89">
        <f t="shared" si="25"/>
        <v>0.10122899999999979</v>
      </c>
      <c r="H41" s="90"/>
      <c r="I41" s="91"/>
      <c r="J41" s="89">
        <f t="shared" si="26"/>
        <v>-27.235900000000001</v>
      </c>
      <c r="K41" s="91"/>
      <c r="L41" s="58">
        <f t="shared" si="22"/>
        <v>7.0000000000000007E-2</v>
      </c>
      <c r="M41" s="50"/>
      <c r="Y41" s="33">
        <f t="shared" si="28"/>
        <v>2.1600000000000033</v>
      </c>
      <c r="Z41" s="33">
        <f t="shared" si="2"/>
        <v>30.233088000000134</v>
      </c>
      <c r="AA41" s="33">
        <f t="shared" si="3"/>
        <v>-9.3312000000000275</v>
      </c>
      <c r="AB41" s="33">
        <f t="shared" si="4"/>
        <v>-58.320000000000086</v>
      </c>
      <c r="AC41" s="33">
        <f t="shared" si="27"/>
        <v>2</v>
      </c>
      <c r="AD41" s="33">
        <f t="shared" si="5"/>
        <v>-35.418111999999979</v>
      </c>
      <c r="AE41" s="34" t="str">
        <f t="shared" si="10"/>
        <v>No</v>
      </c>
      <c r="AF41" s="35">
        <f t="shared" si="11"/>
        <v>0</v>
      </c>
      <c r="AG41" s="36">
        <f t="shared" si="12"/>
        <v>0</v>
      </c>
      <c r="AH41" s="33">
        <f t="shared" si="6"/>
        <v>41.990400000000129</v>
      </c>
      <c r="AI41" s="33">
        <f t="shared" si="7"/>
        <v>-8.640000000000013</v>
      </c>
      <c r="AJ41" s="33">
        <f t="shared" si="8"/>
        <v>-27</v>
      </c>
      <c r="AK41" s="33">
        <f t="shared" si="9"/>
        <v>60.350400000000114</v>
      </c>
    </row>
    <row r="42" spans="3:37" x14ac:dyDescent="0.25">
      <c r="C42" s="49">
        <f t="shared" si="23"/>
        <v>6</v>
      </c>
      <c r="D42" s="86">
        <f t="shared" si="24"/>
        <v>7.0000000000000007E-2</v>
      </c>
      <c r="E42" s="87"/>
      <c r="F42" s="88"/>
      <c r="G42" s="89">
        <f t="shared" si="25"/>
        <v>0.10122899999999979</v>
      </c>
      <c r="H42" s="90"/>
      <c r="I42" s="91"/>
      <c r="J42" s="89">
        <f t="shared" si="26"/>
        <v>-27.235900000000001</v>
      </c>
      <c r="K42" s="91"/>
      <c r="L42" s="58">
        <f t="shared" si="22"/>
        <v>7.0000000000000007E-2</v>
      </c>
      <c r="M42" s="50"/>
      <c r="Y42" s="33">
        <f t="shared" si="28"/>
        <v>2.400000000000003</v>
      </c>
      <c r="Z42" s="33">
        <f t="shared" si="2"/>
        <v>41.472000000000158</v>
      </c>
      <c r="AA42" s="33">
        <f t="shared" si="3"/>
        <v>-11.52000000000003</v>
      </c>
      <c r="AB42" s="33">
        <f t="shared" si="4"/>
        <v>-64.800000000000082</v>
      </c>
      <c r="AC42" s="33">
        <f t="shared" si="27"/>
        <v>2</v>
      </c>
      <c r="AD42" s="33">
        <f t="shared" si="5"/>
        <v>-32.847999999999956</v>
      </c>
      <c r="AE42" s="34" t="str">
        <f t="shared" si="10"/>
        <v>No</v>
      </c>
      <c r="AF42" s="35">
        <f t="shared" si="11"/>
        <v>0</v>
      </c>
      <c r="AG42" s="36">
        <f t="shared" si="12"/>
        <v>0</v>
      </c>
      <c r="AH42" s="33">
        <f t="shared" si="6"/>
        <v>51.840000000000131</v>
      </c>
      <c r="AI42" s="33">
        <f t="shared" si="7"/>
        <v>-9.6000000000000121</v>
      </c>
      <c r="AJ42" s="33">
        <f t="shared" si="8"/>
        <v>-27</v>
      </c>
      <c r="AK42" s="33">
        <f t="shared" si="9"/>
        <v>69.240000000000123</v>
      </c>
    </row>
    <row r="43" spans="3:37" x14ac:dyDescent="0.25">
      <c r="C43" s="49">
        <f t="shared" si="23"/>
        <v>7</v>
      </c>
      <c r="D43" s="86">
        <f t="shared" si="24"/>
        <v>7.0000000000000007E-2</v>
      </c>
      <c r="E43" s="87"/>
      <c r="F43" s="88"/>
      <c r="G43" s="89">
        <f t="shared" si="25"/>
        <v>0.10122899999999979</v>
      </c>
      <c r="H43" s="90"/>
      <c r="I43" s="91"/>
      <c r="J43" s="89">
        <f t="shared" si="26"/>
        <v>-27.235900000000001</v>
      </c>
      <c r="K43" s="91"/>
      <c r="L43" s="58">
        <f t="shared" si="22"/>
        <v>7.0000000000000007E-2</v>
      </c>
      <c r="M43" s="50"/>
      <c r="Y43" s="33">
        <f t="shared" si="28"/>
        <v>2.6400000000000032</v>
      </c>
      <c r="Z43" s="33">
        <f t="shared" si="2"/>
        <v>55.199232000000208</v>
      </c>
      <c r="AA43" s="33">
        <f t="shared" si="3"/>
        <v>-13.939200000000033</v>
      </c>
      <c r="AB43" s="33">
        <f t="shared" si="4"/>
        <v>-71.280000000000086</v>
      </c>
      <c r="AC43" s="33">
        <f t="shared" si="27"/>
        <v>2</v>
      </c>
      <c r="AD43" s="33">
        <f t="shared" si="5"/>
        <v>-28.019967999999913</v>
      </c>
      <c r="AE43" s="34" t="str">
        <f t="shared" si="10"/>
        <v>No</v>
      </c>
      <c r="AF43" s="35">
        <f t="shared" si="11"/>
        <v>0</v>
      </c>
      <c r="AG43" s="36">
        <f t="shared" si="12"/>
        <v>0</v>
      </c>
      <c r="AH43" s="33">
        <f t="shared" si="6"/>
        <v>62.726400000000154</v>
      </c>
      <c r="AI43" s="33">
        <f t="shared" si="7"/>
        <v>-10.560000000000013</v>
      </c>
      <c r="AJ43" s="33">
        <f t="shared" si="8"/>
        <v>-27</v>
      </c>
      <c r="AK43" s="33">
        <f t="shared" si="9"/>
        <v>79.166400000000138</v>
      </c>
    </row>
    <row r="44" spans="3:37" x14ac:dyDescent="0.25">
      <c r="C44" s="49">
        <f t="shared" si="23"/>
        <v>8</v>
      </c>
      <c r="D44" s="86">
        <f t="shared" si="24"/>
        <v>7.0000000000000007E-2</v>
      </c>
      <c r="E44" s="87"/>
      <c r="F44" s="88"/>
      <c r="G44" s="89">
        <f t="shared" si="25"/>
        <v>0.10122899999999979</v>
      </c>
      <c r="H44" s="90"/>
      <c r="I44" s="91"/>
      <c r="J44" s="89">
        <f t="shared" si="26"/>
        <v>-27.235900000000001</v>
      </c>
      <c r="K44" s="91"/>
      <c r="L44" s="58">
        <f t="shared" si="22"/>
        <v>7.0000000000000007E-2</v>
      </c>
      <c r="M44" s="50"/>
      <c r="Y44" s="33">
        <f t="shared" si="28"/>
        <v>2.8800000000000034</v>
      </c>
      <c r="Z44" s="33">
        <f t="shared" si="2"/>
        <v>71.66361600000026</v>
      </c>
      <c r="AA44" s="33">
        <f t="shared" si="3"/>
        <v>-16.588800000000038</v>
      </c>
      <c r="AB44" s="33">
        <f t="shared" si="4"/>
        <v>-77.76000000000009</v>
      </c>
      <c r="AC44" s="33">
        <f t="shared" si="27"/>
        <v>2</v>
      </c>
      <c r="AD44" s="33">
        <f t="shared" si="5"/>
        <v>-20.685183999999865</v>
      </c>
      <c r="AE44" s="34" t="str">
        <f t="shared" si="10"/>
        <v>No</v>
      </c>
      <c r="AF44" s="35">
        <f t="shared" si="11"/>
        <v>0</v>
      </c>
      <c r="AG44" s="36">
        <f t="shared" si="12"/>
        <v>0</v>
      </c>
      <c r="AH44" s="33">
        <f t="shared" si="6"/>
        <v>74.649600000000177</v>
      </c>
      <c r="AI44" s="33">
        <f t="shared" si="7"/>
        <v>-11.520000000000014</v>
      </c>
      <c r="AJ44" s="33">
        <f t="shared" si="8"/>
        <v>-27</v>
      </c>
      <c r="AK44" s="33">
        <f t="shared" si="9"/>
        <v>90.129600000000167</v>
      </c>
    </row>
    <row r="45" spans="3:37" x14ac:dyDescent="0.25">
      <c r="C45" s="49">
        <f t="shared" si="23"/>
        <v>9</v>
      </c>
      <c r="D45" s="86">
        <f t="shared" si="24"/>
        <v>7.0000000000000007E-2</v>
      </c>
      <c r="E45" s="87"/>
      <c r="F45" s="88"/>
      <c r="G45" s="89">
        <f t="shared" si="25"/>
        <v>0.10122899999999979</v>
      </c>
      <c r="H45" s="90"/>
      <c r="I45" s="91"/>
      <c r="J45" s="89">
        <f t="shared" si="26"/>
        <v>-27.235900000000001</v>
      </c>
      <c r="K45" s="91"/>
      <c r="L45" s="58">
        <f t="shared" si="22"/>
        <v>7.0000000000000007E-2</v>
      </c>
      <c r="M45" s="50"/>
      <c r="Y45" s="33">
        <f t="shared" si="28"/>
        <v>3.1200000000000037</v>
      </c>
      <c r="Z45" s="33">
        <f t="shared" si="2"/>
        <v>91.113984000000315</v>
      </c>
      <c r="AA45" s="33">
        <f t="shared" si="3"/>
        <v>-19.468800000000044</v>
      </c>
      <c r="AB45" s="33">
        <f t="shared" si="4"/>
        <v>-84.240000000000094</v>
      </c>
      <c r="AC45" s="33">
        <f t="shared" si="27"/>
        <v>2</v>
      </c>
      <c r="AD45" s="33">
        <f t="shared" si="5"/>
        <v>-10.594815999999824</v>
      </c>
      <c r="AE45" s="34" t="str">
        <f t="shared" si="10"/>
        <v>No</v>
      </c>
      <c r="AF45" s="35">
        <f t="shared" si="11"/>
        <v>3.1200000000000037</v>
      </c>
      <c r="AG45" s="36">
        <f t="shared" si="12"/>
        <v>0</v>
      </c>
      <c r="AH45" s="33">
        <f t="shared" si="6"/>
        <v>87.609600000000214</v>
      </c>
      <c r="AI45" s="33">
        <f t="shared" si="7"/>
        <v>-12.480000000000015</v>
      </c>
      <c r="AJ45" s="33">
        <f t="shared" si="8"/>
        <v>-27</v>
      </c>
      <c r="AK45" s="33">
        <f t="shared" si="9"/>
        <v>102.1296000000002</v>
      </c>
    </row>
    <row r="46" spans="3:37" x14ac:dyDescent="0.25">
      <c r="C46" s="49">
        <f t="shared" si="23"/>
        <v>10</v>
      </c>
      <c r="D46" s="86">
        <f t="shared" si="24"/>
        <v>7.0000000000000007E-2</v>
      </c>
      <c r="E46" s="87"/>
      <c r="F46" s="88"/>
      <c r="G46" s="89">
        <f t="shared" si="25"/>
        <v>0.10122899999999979</v>
      </c>
      <c r="H46" s="90"/>
      <c r="I46" s="91"/>
      <c r="J46" s="89">
        <f t="shared" si="26"/>
        <v>-27.235900000000001</v>
      </c>
      <c r="K46" s="91"/>
      <c r="L46" s="58">
        <f t="shared" si="22"/>
        <v>7.0000000000000007E-2</v>
      </c>
      <c r="M46" s="50"/>
      <c r="Y46" s="33">
        <f t="shared" si="28"/>
        <v>3.3600000000000039</v>
      </c>
      <c r="Z46" s="33">
        <f t="shared" si="2"/>
        <v>113.79916800000039</v>
      </c>
      <c r="AA46" s="33">
        <f t="shared" si="3"/>
        <v>-22.579200000000053</v>
      </c>
      <c r="AB46" s="33">
        <f t="shared" si="4"/>
        <v>-90.720000000000098</v>
      </c>
      <c r="AC46" s="33">
        <f t="shared" si="27"/>
        <v>2</v>
      </c>
      <c r="AD46" s="33">
        <f t="shared" si="5"/>
        <v>2.4999680000002371</v>
      </c>
      <c r="AE46" s="34" t="str">
        <f t="shared" si="10"/>
        <v>Si</v>
      </c>
      <c r="AF46" s="35">
        <f t="shared" si="11"/>
        <v>0</v>
      </c>
      <c r="AG46" s="36">
        <f t="shared" si="12"/>
        <v>3.3600000000000039</v>
      </c>
      <c r="AH46" s="33">
        <f t="shared" si="6"/>
        <v>101.60640000000024</v>
      </c>
      <c r="AI46" s="33">
        <f t="shared" si="7"/>
        <v>-13.440000000000015</v>
      </c>
      <c r="AJ46" s="33">
        <f t="shared" si="8"/>
        <v>-27</v>
      </c>
      <c r="AK46" s="33">
        <f t="shared" si="9"/>
        <v>115.16640000000022</v>
      </c>
    </row>
    <row r="47" spans="3:37" x14ac:dyDescent="0.25">
      <c r="C47" s="49">
        <f t="shared" si="23"/>
        <v>11</v>
      </c>
      <c r="D47" s="86">
        <f t="shared" si="24"/>
        <v>7.0000000000000007E-2</v>
      </c>
      <c r="E47" s="87"/>
      <c r="F47" s="88"/>
      <c r="G47" s="89">
        <f t="shared" si="25"/>
        <v>0.10122899999999979</v>
      </c>
      <c r="H47" s="90"/>
      <c r="I47" s="91"/>
      <c r="J47" s="89">
        <f t="shared" si="26"/>
        <v>-27.235900000000001</v>
      </c>
      <c r="K47" s="91"/>
      <c r="L47" s="58">
        <f t="shared" si="22"/>
        <v>7.0000000000000007E-2</v>
      </c>
      <c r="M47" s="50"/>
      <c r="Y47" s="33">
        <f t="shared" si="28"/>
        <v>3.6000000000000041</v>
      </c>
      <c r="Z47" s="33">
        <f t="shared" si="2"/>
        <v>139.96800000000047</v>
      </c>
      <c r="AA47" s="33">
        <f t="shared" si="3"/>
        <v>-25.920000000000059</v>
      </c>
      <c r="AB47" s="33">
        <f t="shared" si="4"/>
        <v>-97.200000000000117</v>
      </c>
      <c r="AC47" s="33">
        <f t="shared" si="27"/>
        <v>2</v>
      </c>
      <c r="AD47" s="33">
        <f t="shared" si="5"/>
        <v>18.848000000000297</v>
      </c>
      <c r="AE47" s="34" t="str">
        <f t="shared" si="10"/>
        <v>No</v>
      </c>
      <c r="AF47" s="35">
        <f t="shared" si="11"/>
        <v>0</v>
      </c>
      <c r="AG47" s="36">
        <f t="shared" si="12"/>
        <v>0</v>
      </c>
      <c r="AH47" s="33">
        <f t="shared" si="6"/>
        <v>116.64000000000026</v>
      </c>
      <c r="AI47" s="33">
        <f t="shared" si="7"/>
        <v>-14.400000000000016</v>
      </c>
      <c r="AJ47" s="33">
        <f t="shared" si="8"/>
        <v>-27</v>
      </c>
      <c r="AK47" s="33">
        <f t="shared" si="9"/>
        <v>129.24000000000024</v>
      </c>
    </row>
    <row r="48" spans="3:37" x14ac:dyDescent="0.25">
      <c r="C48" s="49">
        <f t="shared" si="23"/>
        <v>12</v>
      </c>
      <c r="D48" s="86">
        <f t="shared" si="24"/>
        <v>7.0000000000000007E-2</v>
      </c>
      <c r="E48" s="87"/>
      <c r="F48" s="88"/>
      <c r="G48" s="89">
        <f t="shared" si="25"/>
        <v>0.10122899999999979</v>
      </c>
      <c r="H48" s="90"/>
      <c r="I48" s="91"/>
      <c r="J48" s="89">
        <f t="shared" si="26"/>
        <v>-27.235900000000001</v>
      </c>
      <c r="K48" s="91"/>
      <c r="L48" s="58">
        <f t="shared" si="22"/>
        <v>7.0000000000000007E-2</v>
      </c>
      <c r="M48" s="50"/>
      <c r="Y48" s="33">
        <f t="shared" si="28"/>
        <v>3.8400000000000043</v>
      </c>
      <c r="Z48" s="33">
        <f t="shared" si="2"/>
        <v>169.86931200000058</v>
      </c>
      <c r="AA48" s="33">
        <f t="shared" si="3"/>
        <v>-29.491200000000067</v>
      </c>
      <c r="AB48" s="33">
        <f t="shared" si="4"/>
        <v>-103.68000000000012</v>
      </c>
      <c r="AC48" s="33">
        <f t="shared" si="27"/>
        <v>2</v>
      </c>
      <c r="AD48" s="33">
        <f t="shared" si="5"/>
        <v>38.698112000000378</v>
      </c>
      <c r="AE48" s="34" t="str">
        <f t="shared" si="10"/>
        <v>No</v>
      </c>
      <c r="AF48" s="35">
        <f t="shared" si="11"/>
        <v>0</v>
      </c>
      <c r="AG48" s="36">
        <f t="shared" si="12"/>
        <v>0</v>
      </c>
      <c r="AH48" s="33">
        <f t="shared" si="6"/>
        <v>132.71040000000031</v>
      </c>
      <c r="AI48" s="33">
        <f t="shared" si="7"/>
        <v>-15.360000000000017</v>
      </c>
      <c r="AJ48" s="33">
        <f t="shared" si="8"/>
        <v>-27</v>
      </c>
      <c r="AK48" s="33">
        <f t="shared" si="9"/>
        <v>144.35040000000029</v>
      </c>
    </row>
    <row r="49" spans="3:37" x14ac:dyDescent="0.25">
      <c r="C49" s="49">
        <f t="shared" si="23"/>
        <v>13</v>
      </c>
      <c r="D49" s="86">
        <f t="shared" si="24"/>
        <v>7.0000000000000007E-2</v>
      </c>
      <c r="E49" s="87"/>
      <c r="F49" s="88"/>
      <c r="G49" s="89">
        <f t="shared" si="25"/>
        <v>0.10122899999999979</v>
      </c>
      <c r="H49" s="90"/>
      <c r="I49" s="91"/>
      <c r="J49" s="89">
        <f t="shared" si="26"/>
        <v>-27.235900000000001</v>
      </c>
      <c r="K49" s="91"/>
      <c r="L49" s="58">
        <f t="shared" si="22"/>
        <v>7.0000000000000007E-2</v>
      </c>
      <c r="M49" s="50"/>
      <c r="Y49" s="33">
        <f t="shared" si="28"/>
        <v>4.0800000000000045</v>
      </c>
      <c r="Z49" s="33">
        <f t="shared" si="2"/>
        <v>203.75193600000065</v>
      </c>
      <c r="AA49" s="33">
        <f t="shared" si="3"/>
        <v>-33.292800000000071</v>
      </c>
      <c r="AB49" s="33">
        <f t="shared" si="4"/>
        <v>-110.16000000000012</v>
      </c>
      <c r="AC49" s="33">
        <f t="shared" si="27"/>
        <v>2</v>
      </c>
      <c r="AD49" s="33">
        <f t="shared" si="5"/>
        <v>62.299136000000445</v>
      </c>
      <c r="AE49" s="34" t="str">
        <f t="shared" si="10"/>
        <v>No</v>
      </c>
      <c r="AF49" s="35">
        <f t="shared" si="11"/>
        <v>0</v>
      </c>
      <c r="AG49" s="36">
        <f t="shared" si="12"/>
        <v>0</v>
      </c>
      <c r="AH49" s="33">
        <f t="shared" si="6"/>
        <v>149.81760000000034</v>
      </c>
      <c r="AI49" s="33">
        <f t="shared" si="7"/>
        <v>-16.320000000000018</v>
      </c>
      <c r="AJ49" s="33">
        <f t="shared" si="8"/>
        <v>-27</v>
      </c>
      <c r="AK49" s="33">
        <f t="shared" si="9"/>
        <v>160.49760000000032</v>
      </c>
    </row>
    <row r="50" spans="3:37" x14ac:dyDescent="0.25">
      <c r="C50" s="49">
        <f t="shared" si="23"/>
        <v>14</v>
      </c>
      <c r="D50" s="86">
        <f t="shared" si="24"/>
        <v>7.0000000000000007E-2</v>
      </c>
      <c r="E50" s="87"/>
      <c r="F50" s="88"/>
      <c r="G50" s="89">
        <f t="shared" si="25"/>
        <v>0.10122899999999979</v>
      </c>
      <c r="H50" s="90"/>
      <c r="I50" s="91"/>
      <c r="J50" s="89">
        <f t="shared" si="26"/>
        <v>-27.235900000000001</v>
      </c>
      <c r="K50" s="91"/>
      <c r="L50" s="58">
        <f t="shared" si="22"/>
        <v>7.0000000000000007E-2</v>
      </c>
      <c r="M50" s="50"/>
      <c r="Y50" s="33">
        <f t="shared" si="28"/>
        <v>4.3200000000000047</v>
      </c>
      <c r="Z50" s="33">
        <f t="shared" si="2"/>
        <v>241.86470400000081</v>
      </c>
      <c r="AA50" s="33">
        <f t="shared" si="3"/>
        <v>-37.324800000000081</v>
      </c>
      <c r="AB50" s="33">
        <f t="shared" si="4"/>
        <v>-116.64000000000013</v>
      </c>
      <c r="AC50" s="33">
        <f t="shared" si="27"/>
        <v>2</v>
      </c>
      <c r="AD50" s="33">
        <f t="shared" si="5"/>
        <v>89.899904000000589</v>
      </c>
      <c r="AE50" s="34" t="str">
        <f t="shared" si="10"/>
        <v>No</v>
      </c>
      <c r="AF50" s="35">
        <f t="shared" si="11"/>
        <v>0</v>
      </c>
      <c r="AG50" s="36">
        <f t="shared" si="12"/>
        <v>0</v>
      </c>
      <c r="AH50" s="33">
        <f t="shared" si="6"/>
        <v>167.96160000000037</v>
      </c>
      <c r="AI50" s="33">
        <f t="shared" si="7"/>
        <v>-17.280000000000019</v>
      </c>
      <c r="AJ50" s="33">
        <f t="shared" si="8"/>
        <v>-27</v>
      </c>
      <c r="AK50" s="33">
        <f t="shared" si="9"/>
        <v>177.68160000000034</v>
      </c>
    </row>
    <row r="51" spans="3:37" ht="15.75" thickBot="1" x14ac:dyDescent="0.3">
      <c r="C51" s="51">
        <f t="shared" si="23"/>
        <v>15</v>
      </c>
      <c r="D51" s="92">
        <f t="shared" si="24"/>
        <v>7.0000000000000007E-2</v>
      </c>
      <c r="E51" s="93"/>
      <c r="F51" s="94"/>
      <c r="G51" s="95">
        <f t="shared" si="25"/>
        <v>0.10122899999999979</v>
      </c>
      <c r="H51" s="96"/>
      <c r="I51" s="97"/>
      <c r="J51" s="95">
        <f t="shared" si="26"/>
        <v>-27.235900000000001</v>
      </c>
      <c r="K51" s="97"/>
      <c r="L51" s="59">
        <f t="shared" si="22"/>
        <v>7.0000000000000007E-2</v>
      </c>
      <c r="M51" s="52"/>
      <c r="Y51" s="33">
        <f t="shared" si="28"/>
        <v>4.5600000000000049</v>
      </c>
      <c r="Z51" s="33">
        <f t="shared" si="2"/>
        <v>284.45644800000088</v>
      </c>
      <c r="AA51" s="33">
        <f t="shared" si="3"/>
        <v>-41.587200000000088</v>
      </c>
      <c r="AB51" s="33">
        <f t="shared" si="4"/>
        <v>-123.12000000000013</v>
      </c>
      <c r="AC51" s="33">
        <f t="shared" si="27"/>
        <v>2</v>
      </c>
      <c r="AD51" s="33">
        <f t="shared" si="5"/>
        <v>121.74924800000066</v>
      </c>
      <c r="AE51" s="34" t="str">
        <f t="shared" si="10"/>
        <v>No</v>
      </c>
      <c r="AF51" s="35">
        <f t="shared" si="11"/>
        <v>0</v>
      </c>
      <c r="AG51" s="36">
        <f t="shared" si="12"/>
        <v>0</v>
      </c>
      <c r="AH51" s="33">
        <f t="shared" si="6"/>
        <v>187.14240000000041</v>
      </c>
      <c r="AI51" s="33">
        <f t="shared" si="7"/>
        <v>-18.24000000000002</v>
      </c>
      <c r="AJ51" s="33">
        <f t="shared" si="8"/>
        <v>-27</v>
      </c>
      <c r="AK51" s="33">
        <f t="shared" si="9"/>
        <v>195.9024000000004</v>
      </c>
    </row>
    <row r="52" spans="3:37" x14ac:dyDescent="0.25">
      <c r="C52" s="39">
        <v>1</v>
      </c>
      <c r="D52" s="80">
        <f>AVERAGE(J18:K19)</f>
        <v>3.2400000000000038</v>
      </c>
      <c r="E52" s="81"/>
      <c r="F52" s="82"/>
      <c r="G52" s="83">
        <f>IF($B$6="+",($C$6*D52*D52*D52),($C$6*D52*D52*D52)*-1)+IF($F$6="+",($G$6*D52*D52),($G$6*D52*D52)*-1)+IF($J$6="+",($K$6*D52),($K$6*D52)*-1)+IF($M$6="+",$N$6,$N$6*-1)</f>
        <v>-4.4385279999998062</v>
      </c>
      <c r="H52" s="84"/>
      <c r="I52" s="85"/>
      <c r="J52" s="83">
        <f>IF($B$8="+",($C$8*D52*D52),($C$8*D52*D52)*-1)+IF($F$8="+",($G$8*D52),($G$8*D52)*-1)+IF($J$8="+",$K$8,$K$8*-1)</f>
        <v>54.518400000000213</v>
      </c>
      <c r="K52" s="85"/>
      <c r="L52" s="54">
        <f t="shared" si="22"/>
        <v>3.32</v>
      </c>
      <c r="M52" s="40"/>
      <c r="Y52" s="33">
        <f t="shared" si="28"/>
        <v>4.8000000000000052</v>
      </c>
      <c r="Z52" s="33">
        <f t="shared" si="2"/>
        <v>331.77600000000103</v>
      </c>
      <c r="AA52" s="33">
        <f t="shared" si="3"/>
        <v>-46.080000000000098</v>
      </c>
      <c r="AB52" s="33">
        <f t="shared" si="4"/>
        <v>-129.60000000000014</v>
      </c>
      <c r="AC52" s="33">
        <f t="shared" si="27"/>
        <v>2</v>
      </c>
      <c r="AD52" s="33">
        <f t="shared" si="5"/>
        <v>158.0960000000008</v>
      </c>
      <c r="AE52" s="34" t="str">
        <f t="shared" si="10"/>
        <v>No</v>
      </c>
      <c r="AF52" s="35">
        <f t="shared" si="11"/>
        <v>0</v>
      </c>
      <c r="AG52" s="36">
        <f t="shared" si="12"/>
        <v>0</v>
      </c>
      <c r="AH52" s="33">
        <f t="shared" si="6"/>
        <v>207.36000000000044</v>
      </c>
      <c r="AI52" s="33">
        <f t="shared" si="7"/>
        <v>-19.200000000000021</v>
      </c>
      <c r="AJ52" s="33">
        <f t="shared" si="8"/>
        <v>-27</v>
      </c>
      <c r="AK52" s="33">
        <f t="shared" si="9"/>
        <v>215.16000000000042</v>
      </c>
    </row>
    <row r="53" spans="3:37" x14ac:dyDescent="0.25">
      <c r="C53" s="41">
        <f>C52+1</f>
        <v>2</v>
      </c>
      <c r="D53" s="62">
        <f>IF(L52="---","---",L52)</f>
        <v>3.32</v>
      </c>
      <c r="E53" s="63"/>
      <c r="F53" s="64"/>
      <c r="G53" s="65">
        <f>IF(D53="---","---",IF($B$6="+",($C$6*D53*D53*D53),($C$6*D53*D53*D53)*-1)+IF($F$6="+",($G$6*D53*D53),($G$6*D53*D53)*-1)+IF($J$6="+",($K$6*D53),($K$6*D53)*-1)+IF($M$6="+",$N$6,$N$6*-1))</f>
        <v>9.8303999999970415E-2</v>
      </c>
      <c r="H53" s="66"/>
      <c r="I53" s="67"/>
      <c r="J53" s="65">
        <f>IF(D53="---","---",IF($B$8="+",($C$8*D53*D53),($C$8*D53*D53)*-1)+IF($F$8="+",($G$8*D53),($G$8*D53)*-1)+IF($J$8="+",$K$8,$K$8*-1))</f>
        <v>58.921599999999984</v>
      </c>
      <c r="K53" s="67"/>
      <c r="L53" s="55">
        <f t="shared" si="22"/>
        <v>3.32</v>
      </c>
      <c r="M53" s="42"/>
      <c r="Y53" s="33">
        <f t="shared" si="28"/>
        <v>5.0400000000000054</v>
      </c>
      <c r="Z53" s="33">
        <f t="shared" si="2"/>
        <v>384.07219200000122</v>
      </c>
      <c r="AA53" s="33">
        <f t="shared" si="3"/>
        <v>-50.80320000000011</v>
      </c>
      <c r="AB53" s="33">
        <f t="shared" si="4"/>
        <v>-136.08000000000015</v>
      </c>
      <c r="AC53" s="33">
        <f t="shared" si="27"/>
        <v>2</v>
      </c>
      <c r="AD53" s="33">
        <f t="shared" si="5"/>
        <v>199.18899200000095</v>
      </c>
      <c r="AE53" s="34" t="str">
        <f t="shared" si="10"/>
        <v>No</v>
      </c>
      <c r="AF53" s="35">
        <f t="shared" si="11"/>
        <v>0</v>
      </c>
      <c r="AG53" s="36">
        <f t="shared" si="12"/>
        <v>0</v>
      </c>
      <c r="AH53" s="33">
        <f t="shared" si="6"/>
        <v>228.6144000000005</v>
      </c>
      <c r="AI53" s="33">
        <f t="shared" si="7"/>
        <v>-20.160000000000021</v>
      </c>
      <c r="AJ53" s="33">
        <f t="shared" si="8"/>
        <v>-27</v>
      </c>
      <c r="AK53" s="33">
        <f t="shared" si="9"/>
        <v>235.45440000000048</v>
      </c>
    </row>
    <row r="54" spans="3:37" x14ac:dyDescent="0.25">
      <c r="C54" s="41">
        <f t="shared" ref="C54:C66" si="29">C53+1</f>
        <v>3</v>
      </c>
      <c r="D54" s="62">
        <f t="shared" ref="D54:D66" si="30">IF(L53="---","---",L53)</f>
        <v>3.32</v>
      </c>
      <c r="E54" s="63"/>
      <c r="F54" s="64"/>
      <c r="G54" s="65">
        <f t="shared" ref="G54:G66" si="31">IF(D54="---","---",IF($B$6="+",($C$6*D54*D54*D54),($C$6*D54*D54*D54)*-1)+IF($F$6="+",($G$6*D54*D54),($G$6*D54*D54)*-1)+IF($J$6="+",($K$6*D54),($K$6*D54)*-1)+IF($M$6="+",$N$6,$N$6*-1))</f>
        <v>9.8303999999970415E-2</v>
      </c>
      <c r="H54" s="66"/>
      <c r="I54" s="67"/>
      <c r="J54" s="65">
        <f t="shared" ref="J54:J66" si="32">IF(D54="---","---",IF($B$8="+",($C$8*D54*D54),($C$8*D54*D54)*-1)+IF($F$8="+",($G$8*D54),($G$8*D54)*-1)+IF($J$8="+",$K$8,$K$8*-1))</f>
        <v>58.921599999999984</v>
      </c>
      <c r="K54" s="67"/>
      <c r="L54" s="55">
        <f t="shared" si="22"/>
        <v>3.32</v>
      </c>
      <c r="M54" s="42"/>
      <c r="Y54" s="33">
        <f t="shared" si="28"/>
        <v>5.2800000000000056</v>
      </c>
      <c r="Z54" s="33">
        <f t="shared" si="2"/>
        <v>441.59385600000144</v>
      </c>
      <c r="AA54" s="33">
        <f t="shared" si="3"/>
        <v>-55.756800000000119</v>
      </c>
      <c r="AB54" s="33">
        <f t="shared" si="4"/>
        <v>-142.56000000000014</v>
      </c>
      <c r="AC54" s="33">
        <f t="shared" si="27"/>
        <v>2</v>
      </c>
      <c r="AD54" s="33">
        <f t="shared" si="5"/>
        <v>245.27705600000118</v>
      </c>
      <c r="AE54" s="34" t="str">
        <f t="shared" si="10"/>
        <v>No</v>
      </c>
      <c r="AF54" s="35">
        <f t="shared" si="11"/>
        <v>0</v>
      </c>
      <c r="AG54" s="36">
        <f t="shared" si="12"/>
        <v>0</v>
      </c>
      <c r="AH54" s="33">
        <f t="shared" si="6"/>
        <v>250.90560000000053</v>
      </c>
      <c r="AI54" s="33">
        <f t="shared" si="7"/>
        <v>-21.120000000000022</v>
      </c>
      <c r="AJ54" s="33">
        <f t="shared" si="8"/>
        <v>-27</v>
      </c>
      <c r="AK54" s="33">
        <f t="shared" si="9"/>
        <v>256.7856000000005</v>
      </c>
    </row>
    <row r="55" spans="3:37" x14ac:dyDescent="0.25">
      <c r="C55" s="41">
        <f t="shared" si="29"/>
        <v>4</v>
      </c>
      <c r="D55" s="62">
        <f t="shared" si="30"/>
        <v>3.32</v>
      </c>
      <c r="E55" s="63"/>
      <c r="F55" s="64"/>
      <c r="G55" s="65">
        <f t="shared" si="31"/>
        <v>9.8303999999970415E-2</v>
      </c>
      <c r="H55" s="66"/>
      <c r="I55" s="67"/>
      <c r="J55" s="65">
        <f t="shared" si="32"/>
        <v>58.921599999999984</v>
      </c>
      <c r="K55" s="67"/>
      <c r="L55" s="55">
        <f t="shared" si="22"/>
        <v>3.32</v>
      </c>
      <c r="M55" s="42"/>
      <c r="Y55" s="33">
        <f t="shared" si="28"/>
        <v>5.5200000000000058</v>
      </c>
      <c r="Z55" s="33">
        <f t="shared" si="2"/>
        <v>504.58982400000161</v>
      </c>
      <c r="AA55" s="33">
        <f t="shared" si="3"/>
        <v>-60.940800000000131</v>
      </c>
      <c r="AB55" s="33">
        <f t="shared" si="4"/>
        <v>-149.04000000000016</v>
      </c>
      <c r="AC55" s="33">
        <f t="shared" si="27"/>
        <v>2</v>
      </c>
      <c r="AD55" s="33">
        <f t="shared" si="5"/>
        <v>296.60902400000134</v>
      </c>
      <c r="AE55" s="34" t="str">
        <f t="shared" si="10"/>
        <v>No</v>
      </c>
      <c r="AF55" s="35">
        <f t="shared" si="11"/>
        <v>0</v>
      </c>
      <c r="AG55" s="36">
        <f t="shared" si="12"/>
        <v>0</v>
      </c>
      <c r="AH55" s="33">
        <f t="shared" si="6"/>
        <v>274.23360000000054</v>
      </c>
      <c r="AI55" s="33">
        <f t="shared" si="7"/>
        <v>-22.080000000000023</v>
      </c>
      <c r="AJ55" s="33">
        <f t="shared" si="8"/>
        <v>-27</v>
      </c>
      <c r="AK55" s="33">
        <f t="shared" si="9"/>
        <v>279.15360000000055</v>
      </c>
    </row>
    <row r="56" spans="3:37" x14ac:dyDescent="0.25">
      <c r="C56" s="41">
        <f t="shared" si="29"/>
        <v>5</v>
      </c>
      <c r="D56" s="62">
        <f t="shared" si="30"/>
        <v>3.32</v>
      </c>
      <c r="E56" s="63"/>
      <c r="F56" s="64"/>
      <c r="G56" s="65">
        <f t="shared" si="31"/>
        <v>9.8303999999970415E-2</v>
      </c>
      <c r="H56" s="66"/>
      <c r="I56" s="67"/>
      <c r="J56" s="65">
        <f t="shared" si="32"/>
        <v>58.921599999999984</v>
      </c>
      <c r="K56" s="67"/>
      <c r="L56" s="55">
        <f t="shared" si="22"/>
        <v>3.32</v>
      </c>
      <c r="M56" s="42"/>
      <c r="Y56" s="33">
        <f t="shared" si="28"/>
        <v>5.760000000000006</v>
      </c>
      <c r="Z56" s="33">
        <f t="shared" si="2"/>
        <v>573.30892800000174</v>
      </c>
      <c r="AA56" s="33">
        <f t="shared" si="3"/>
        <v>-66.355200000000139</v>
      </c>
      <c r="AB56" s="33">
        <f t="shared" si="4"/>
        <v>-155.52000000000015</v>
      </c>
      <c r="AC56" s="33">
        <f t="shared" si="27"/>
        <v>2</v>
      </c>
      <c r="AD56" s="33">
        <f t="shared" si="5"/>
        <v>353.43372800000145</v>
      </c>
      <c r="AE56" s="34" t="str">
        <f t="shared" si="10"/>
        <v>No</v>
      </c>
      <c r="AF56" s="35">
        <f t="shared" si="11"/>
        <v>0</v>
      </c>
      <c r="AG56" s="36">
        <f t="shared" si="12"/>
        <v>0</v>
      </c>
      <c r="AH56" s="33">
        <f t="shared" si="6"/>
        <v>298.59840000000059</v>
      </c>
      <c r="AI56" s="33">
        <f t="shared" si="7"/>
        <v>-23.040000000000024</v>
      </c>
      <c r="AJ56" s="33">
        <f t="shared" si="8"/>
        <v>-27</v>
      </c>
      <c r="AK56" s="33">
        <f t="shared" si="9"/>
        <v>302.55840000000057</v>
      </c>
    </row>
    <row r="57" spans="3:37" x14ac:dyDescent="0.25">
      <c r="C57" s="41">
        <f t="shared" si="29"/>
        <v>6</v>
      </c>
      <c r="D57" s="62">
        <f t="shared" si="30"/>
        <v>3.32</v>
      </c>
      <c r="E57" s="63"/>
      <c r="F57" s="64"/>
      <c r="G57" s="65">
        <f t="shared" si="31"/>
        <v>9.8303999999970415E-2</v>
      </c>
      <c r="H57" s="66"/>
      <c r="I57" s="67"/>
      <c r="J57" s="65">
        <f t="shared" si="32"/>
        <v>58.921599999999984</v>
      </c>
      <c r="K57" s="67"/>
      <c r="L57" s="55">
        <f t="shared" si="22"/>
        <v>3.32</v>
      </c>
      <c r="M57" s="42"/>
      <c r="Y57" s="33">
        <f>B12</f>
        <v>6</v>
      </c>
      <c r="Z57" s="33">
        <f t="shared" si="2"/>
        <v>648</v>
      </c>
      <c r="AA57" s="33">
        <f t="shared" si="3"/>
        <v>-72</v>
      </c>
      <c r="AB57" s="33">
        <f t="shared" si="4"/>
        <v>-162</v>
      </c>
      <c r="AC57" s="33">
        <f t="shared" si="27"/>
        <v>2</v>
      </c>
      <c r="AD57" s="33">
        <f t="shared" si="5"/>
        <v>416</v>
      </c>
      <c r="AE57" s="34" t="str">
        <f t="shared" si="10"/>
        <v>No</v>
      </c>
      <c r="AF57" s="35">
        <f t="shared" si="11"/>
        <v>0</v>
      </c>
      <c r="AG57" s="36">
        <f t="shared" si="12"/>
        <v>0</v>
      </c>
      <c r="AH57" s="33">
        <f t="shared" si="6"/>
        <v>324</v>
      </c>
      <c r="AI57" s="33">
        <f t="shared" si="7"/>
        <v>-24</v>
      </c>
      <c r="AJ57" s="33">
        <f t="shared" si="8"/>
        <v>-27</v>
      </c>
      <c r="AK57" s="33">
        <f t="shared" si="9"/>
        <v>327</v>
      </c>
    </row>
    <row r="58" spans="3:37" x14ac:dyDescent="0.25">
      <c r="C58" s="41">
        <f t="shared" si="29"/>
        <v>7</v>
      </c>
      <c r="D58" s="62">
        <f t="shared" si="30"/>
        <v>3.32</v>
      </c>
      <c r="E58" s="63"/>
      <c r="F58" s="64"/>
      <c r="G58" s="65">
        <f t="shared" si="31"/>
        <v>9.8303999999970415E-2</v>
      </c>
      <c r="H58" s="66"/>
      <c r="I58" s="67"/>
      <c r="J58" s="65">
        <f t="shared" si="32"/>
        <v>58.921599999999984</v>
      </c>
      <c r="K58" s="67"/>
      <c r="L58" s="55">
        <f t="shared" si="22"/>
        <v>3.32</v>
      </c>
      <c r="M58" s="42"/>
      <c r="Y58" s="2"/>
    </row>
    <row r="59" spans="3:37" x14ac:dyDescent="0.25">
      <c r="C59" s="41">
        <f t="shared" si="29"/>
        <v>8</v>
      </c>
      <c r="D59" s="62">
        <f t="shared" si="30"/>
        <v>3.32</v>
      </c>
      <c r="E59" s="63"/>
      <c r="F59" s="64"/>
      <c r="G59" s="65">
        <f t="shared" si="31"/>
        <v>9.8303999999970415E-2</v>
      </c>
      <c r="H59" s="66"/>
      <c r="I59" s="67"/>
      <c r="J59" s="65">
        <f t="shared" si="32"/>
        <v>58.921599999999984</v>
      </c>
      <c r="K59" s="67"/>
      <c r="L59" s="55">
        <f t="shared" si="22"/>
        <v>3.32</v>
      </c>
      <c r="M59" s="42"/>
      <c r="Y59" s="2"/>
    </row>
    <row r="60" spans="3:37" x14ac:dyDescent="0.25">
      <c r="C60" s="41">
        <f t="shared" si="29"/>
        <v>9</v>
      </c>
      <c r="D60" s="62">
        <f t="shared" si="30"/>
        <v>3.32</v>
      </c>
      <c r="E60" s="63"/>
      <c r="F60" s="64"/>
      <c r="G60" s="65">
        <f t="shared" si="31"/>
        <v>9.8303999999970415E-2</v>
      </c>
      <c r="H60" s="66"/>
      <c r="I60" s="67"/>
      <c r="J60" s="65">
        <f t="shared" si="32"/>
        <v>58.921599999999984</v>
      </c>
      <c r="K60" s="67"/>
      <c r="L60" s="55">
        <f t="shared" si="22"/>
        <v>3.32</v>
      </c>
      <c r="M60" s="42"/>
    </row>
    <row r="61" spans="3:37" x14ac:dyDescent="0.25">
      <c r="C61" s="41">
        <f t="shared" si="29"/>
        <v>10</v>
      </c>
      <c r="D61" s="62">
        <f t="shared" si="30"/>
        <v>3.32</v>
      </c>
      <c r="E61" s="63"/>
      <c r="F61" s="64"/>
      <c r="G61" s="65">
        <f t="shared" si="31"/>
        <v>9.8303999999970415E-2</v>
      </c>
      <c r="H61" s="66"/>
      <c r="I61" s="67"/>
      <c r="J61" s="65">
        <f t="shared" si="32"/>
        <v>58.921599999999984</v>
      </c>
      <c r="K61" s="67"/>
      <c r="L61" s="55">
        <f t="shared" si="22"/>
        <v>3.32</v>
      </c>
      <c r="M61" s="42"/>
    </row>
    <row r="62" spans="3:37" x14ac:dyDescent="0.25">
      <c r="C62" s="41">
        <f t="shared" si="29"/>
        <v>11</v>
      </c>
      <c r="D62" s="62">
        <f t="shared" si="30"/>
        <v>3.32</v>
      </c>
      <c r="E62" s="63"/>
      <c r="F62" s="64"/>
      <c r="G62" s="65">
        <f t="shared" si="31"/>
        <v>9.8303999999970415E-2</v>
      </c>
      <c r="H62" s="66"/>
      <c r="I62" s="67"/>
      <c r="J62" s="65">
        <f t="shared" si="32"/>
        <v>58.921599999999984</v>
      </c>
      <c r="K62" s="67"/>
      <c r="L62" s="55">
        <f t="shared" si="22"/>
        <v>3.32</v>
      </c>
      <c r="M62" s="42"/>
    </row>
    <row r="63" spans="3:37" x14ac:dyDescent="0.25">
      <c r="C63" s="41">
        <f t="shared" si="29"/>
        <v>12</v>
      </c>
      <c r="D63" s="62">
        <f t="shared" si="30"/>
        <v>3.32</v>
      </c>
      <c r="E63" s="63"/>
      <c r="F63" s="64"/>
      <c r="G63" s="65">
        <f t="shared" si="31"/>
        <v>9.8303999999970415E-2</v>
      </c>
      <c r="H63" s="66"/>
      <c r="I63" s="67"/>
      <c r="J63" s="65">
        <f t="shared" si="32"/>
        <v>58.921599999999984</v>
      </c>
      <c r="K63" s="67"/>
      <c r="L63" s="55">
        <f t="shared" si="22"/>
        <v>3.32</v>
      </c>
      <c r="M63" s="42"/>
    </row>
    <row r="64" spans="3:37" x14ac:dyDescent="0.25">
      <c r="C64" s="41">
        <f t="shared" si="29"/>
        <v>13</v>
      </c>
      <c r="D64" s="62">
        <f t="shared" si="30"/>
        <v>3.32</v>
      </c>
      <c r="E64" s="63"/>
      <c r="F64" s="64"/>
      <c r="G64" s="65">
        <f t="shared" si="31"/>
        <v>9.8303999999970415E-2</v>
      </c>
      <c r="H64" s="66"/>
      <c r="I64" s="67"/>
      <c r="J64" s="65">
        <f t="shared" si="32"/>
        <v>58.921599999999984</v>
      </c>
      <c r="K64" s="67"/>
      <c r="L64" s="55">
        <f t="shared" si="22"/>
        <v>3.32</v>
      </c>
      <c r="M64" s="42"/>
    </row>
    <row r="65" spans="3:13" x14ac:dyDescent="0.25">
      <c r="C65" s="41">
        <f t="shared" si="29"/>
        <v>14</v>
      </c>
      <c r="D65" s="62">
        <f t="shared" si="30"/>
        <v>3.32</v>
      </c>
      <c r="E65" s="63"/>
      <c r="F65" s="64"/>
      <c r="G65" s="65">
        <f t="shared" si="31"/>
        <v>9.8303999999970415E-2</v>
      </c>
      <c r="H65" s="66"/>
      <c r="I65" s="67"/>
      <c r="J65" s="65">
        <f t="shared" si="32"/>
        <v>58.921599999999984</v>
      </c>
      <c r="K65" s="67"/>
      <c r="L65" s="55">
        <f t="shared" si="22"/>
        <v>3.32</v>
      </c>
      <c r="M65" s="42"/>
    </row>
    <row r="66" spans="3:13" ht="15.75" thickBot="1" x14ac:dyDescent="0.3">
      <c r="C66" s="44">
        <f t="shared" si="29"/>
        <v>15</v>
      </c>
      <c r="D66" s="68">
        <f t="shared" si="30"/>
        <v>3.32</v>
      </c>
      <c r="E66" s="69"/>
      <c r="F66" s="70"/>
      <c r="G66" s="71">
        <f t="shared" si="31"/>
        <v>9.8303999999970415E-2</v>
      </c>
      <c r="H66" s="72"/>
      <c r="I66" s="73"/>
      <c r="J66" s="71">
        <f t="shared" si="32"/>
        <v>58.921599999999984</v>
      </c>
      <c r="K66" s="73"/>
      <c r="L66" s="60">
        <f t="shared" si="22"/>
        <v>3.32</v>
      </c>
      <c r="M66" s="53"/>
    </row>
  </sheetData>
  <sheetProtection password="F339" sheet="1" objects="1" scenarios="1"/>
  <mergeCells count="163">
    <mergeCell ref="J16:K16"/>
    <mergeCell ref="J17:K17"/>
    <mergeCell ref="C14:C15"/>
    <mergeCell ref="C16:C17"/>
    <mergeCell ref="C18:C19"/>
    <mergeCell ref="D11:F12"/>
    <mergeCell ref="D14:I15"/>
    <mergeCell ref="D18:I19"/>
    <mergeCell ref="A10:C10"/>
    <mergeCell ref="B11:C11"/>
    <mergeCell ref="B12:C12"/>
    <mergeCell ref="A5:B5"/>
    <mergeCell ref="B1:E1"/>
    <mergeCell ref="B2:E2"/>
    <mergeCell ref="B3:E3"/>
    <mergeCell ref="D16:I17"/>
    <mergeCell ref="D21:F21"/>
    <mergeCell ref="D37:F37"/>
    <mergeCell ref="D27:F27"/>
    <mergeCell ref="D28:F28"/>
    <mergeCell ref="D29:F29"/>
    <mergeCell ref="D30:F30"/>
    <mergeCell ref="D31:F31"/>
    <mergeCell ref="D32:F32"/>
    <mergeCell ref="D34:F34"/>
    <mergeCell ref="D22:F22"/>
    <mergeCell ref="D23:F23"/>
    <mergeCell ref="D24:F24"/>
    <mergeCell ref="D25:F25"/>
    <mergeCell ref="D26:F26"/>
    <mergeCell ref="G24:I24"/>
    <mergeCell ref="G25:I25"/>
    <mergeCell ref="D44:F44"/>
    <mergeCell ref="D42:F42"/>
    <mergeCell ref="D43:F43"/>
    <mergeCell ref="D40:F40"/>
    <mergeCell ref="D41:F41"/>
    <mergeCell ref="G26:I26"/>
    <mergeCell ref="G27:I27"/>
    <mergeCell ref="G28:I28"/>
    <mergeCell ref="G29:I29"/>
    <mergeCell ref="G30:I30"/>
    <mergeCell ref="G31:I31"/>
    <mergeCell ref="G1:P1"/>
    <mergeCell ref="G3:P3"/>
    <mergeCell ref="G2:P2"/>
    <mergeCell ref="G44:I44"/>
    <mergeCell ref="J44:K44"/>
    <mergeCell ref="J38:K38"/>
    <mergeCell ref="J39:K39"/>
    <mergeCell ref="G37:I37"/>
    <mergeCell ref="J37:K37"/>
    <mergeCell ref="J24:K24"/>
    <mergeCell ref="J25:K25"/>
    <mergeCell ref="J26:K26"/>
    <mergeCell ref="G21:I21"/>
    <mergeCell ref="J21:K21"/>
    <mergeCell ref="J22:K22"/>
    <mergeCell ref="J23:K23"/>
    <mergeCell ref="G22:I22"/>
    <mergeCell ref="G23:I23"/>
    <mergeCell ref="G11:K11"/>
    <mergeCell ref="G12:K12"/>
    <mergeCell ref="J18:K18"/>
    <mergeCell ref="J19:K19"/>
    <mergeCell ref="J15:K15"/>
    <mergeCell ref="J14:K14"/>
    <mergeCell ref="G42:I42"/>
    <mergeCell ref="J42:K42"/>
    <mergeCell ref="G43:I43"/>
    <mergeCell ref="J43:K43"/>
    <mergeCell ref="G40:I40"/>
    <mergeCell ref="J40:K40"/>
    <mergeCell ref="J41:K41"/>
    <mergeCell ref="G41:I41"/>
    <mergeCell ref="D38:F38"/>
    <mergeCell ref="G38:I38"/>
    <mergeCell ref="D39:F39"/>
    <mergeCell ref="G39:I39"/>
    <mergeCell ref="D47:F47"/>
    <mergeCell ref="G47:I47"/>
    <mergeCell ref="J47:K47"/>
    <mergeCell ref="J27:K27"/>
    <mergeCell ref="J28:K28"/>
    <mergeCell ref="J29:K29"/>
    <mergeCell ref="J30:K30"/>
    <mergeCell ref="J31:K31"/>
    <mergeCell ref="D46:F46"/>
    <mergeCell ref="G46:I46"/>
    <mergeCell ref="J46:K46"/>
    <mergeCell ref="G34:I34"/>
    <mergeCell ref="J34:K34"/>
    <mergeCell ref="D35:F35"/>
    <mergeCell ref="G35:I35"/>
    <mergeCell ref="J35:K35"/>
    <mergeCell ref="G32:I32"/>
    <mergeCell ref="J32:K32"/>
    <mergeCell ref="D33:F33"/>
    <mergeCell ref="G33:I33"/>
    <mergeCell ref="J33:K33"/>
    <mergeCell ref="D45:F45"/>
    <mergeCell ref="G45:I45"/>
    <mergeCell ref="J45:K45"/>
    <mergeCell ref="D53:F53"/>
    <mergeCell ref="G53:I53"/>
    <mergeCell ref="J53:K53"/>
    <mergeCell ref="D54:F54"/>
    <mergeCell ref="G54:I54"/>
    <mergeCell ref="J54:K54"/>
    <mergeCell ref="D36:F36"/>
    <mergeCell ref="G36:I36"/>
    <mergeCell ref="J36:K36"/>
    <mergeCell ref="D52:F52"/>
    <mergeCell ref="G52:I52"/>
    <mergeCell ref="J52:K52"/>
    <mergeCell ref="D50:F50"/>
    <mergeCell ref="G50:I50"/>
    <mergeCell ref="J50:K50"/>
    <mergeCell ref="D51:F51"/>
    <mergeCell ref="G51:I51"/>
    <mergeCell ref="J51:K51"/>
    <mergeCell ref="D48:F48"/>
    <mergeCell ref="G48:I48"/>
    <mergeCell ref="J48:K48"/>
    <mergeCell ref="D49:F49"/>
    <mergeCell ref="G49:I49"/>
    <mergeCell ref="J49:K49"/>
    <mergeCell ref="D57:F57"/>
    <mergeCell ref="G57:I57"/>
    <mergeCell ref="J57:K57"/>
    <mergeCell ref="D58:F58"/>
    <mergeCell ref="G58:I58"/>
    <mergeCell ref="J58:K58"/>
    <mergeCell ref="D55:F55"/>
    <mergeCell ref="G55:I55"/>
    <mergeCell ref="J55:K55"/>
    <mergeCell ref="D56:F56"/>
    <mergeCell ref="G56:I56"/>
    <mergeCell ref="J56:K56"/>
    <mergeCell ref="D61:F61"/>
    <mergeCell ref="G61:I61"/>
    <mergeCell ref="J61:K61"/>
    <mergeCell ref="D62:F62"/>
    <mergeCell ref="G62:I62"/>
    <mergeCell ref="J62:K62"/>
    <mergeCell ref="D59:F59"/>
    <mergeCell ref="G59:I59"/>
    <mergeCell ref="J59:K59"/>
    <mergeCell ref="D60:F60"/>
    <mergeCell ref="G60:I60"/>
    <mergeCell ref="J60:K60"/>
    <mergeCell ref="D65:F65"/>
    <mergeCell ref="G65:I65"/>
    <mergeCell ref="J65:K65"/>
    <mergeCell ref="D66:F66"/>
    <mergeCell ref="G66:I66"/>
    <mergeCell ref="J66:K66"/>
    <mergeCell ref="D63:F63"/>
    <mergeCell ref="G63:I63"/>
    <mergeCell ref="J63:K63"/>
    <mergeCell ref="D64:F64"/>
    <mergeCell ref="G64:I64"/>
    <mergeCell ref="J64:K64"/>
  </mergeCells>
  <conditionalFormatting sqref="AE7:AE57">
    <cfRule type="cellIs" dxfId="30" priority="38" operator="equal">
      <formula>"Si"</formula>
    </cfRule>
  </conditionalFormatting>
  <conditionalFormatting sqref="AE6">
    <cfRule type="expression" dxfId="29" priority="36">
      <formula>#REF!</formula>
    </cfRule>
  </conditionalFormatting>
  <conditionalFormatting sqref="M14:M19">
    <cfRule type="expression" dxfId="28" priority="33">
      <formula>0</formula>
    </cfRule>
  </conditionalFormatting>
  <conditionalFormatting sqref="D22:M26 D37:M41 D52 G52 J52 L52:M52">
    <cfRule type="containsErrors" dxfId="27" priority="32">
      <formula>ISERROR(D22)</formula>
    </cfRule>
  </conditionalFormatting>
  <conditionalFormatting sqref="D27:F27">
    <cfRule type="containsErrors" dxfId="26" priority="31">
      <formula>ISERROR(D27)</formula>
    </cfRule>
  </conditionalFormatting>
  <conditionalFormatting sqref="D28:F28">
    <cfRule type="containsErrors" dxfId="25" priority="30">
      <formula>ISERROR(D28)</formula>
    </cfRule>
  </conditionalFormatting>
  <conditionalFormatting sqref="D29:F29">
    <cfRule type="containsErrors" dxfId="24" priority="29">
      <formula>ISERROR(D29)</formula>
    </cfRule>
  </conditionalFormatting>
  <conditionalFormatting sqref="D30:F30">
    <cfRule type="containsErrors" dxfId="23" priority="28">
      <formula>ISERROR(D30)</formula>
    </cfRule>
  </conditionalFormatting>
  <conditionalFormatting sqref="D31:F31">
    <cfRule type="containsErrors" dxfId="22" priority="27">
      <formula>ISERROR(D31)</formula>
    </cfRule>
  </conditionalFormatting>
  <conditionalFormatting sqref="G27:I27">
    <cfRule type="containsErrors" dxfId="21" priority="26">
      <formula>ISERROR(G27)</formula>
    </cfRule>
  </conditionalFormatting>
  <conditionalFormatting sqref="G28:I28">
    <cfRule type="containsErrors" dxfId="20" priority="25">
      <formula>ISERROR(G28)</formula>
    </cfRule>
  </conditionalFormatting>
  <conditionalFormatting sqref="G29:I29">
    <cfRule type="containsErrors" dxfId="19" priority="24">
      <formula>ISERROR(G29)</formula>
    </cfRule>
  </conditionalFormatting>
  <conditionalFormatting sqref="G30:I30">
    <cfRule type="containsErrors" dxfId="18" priority="23">
      <formula>ISERROR(G30)</formula>
    </cfRule>
  </conditionalFormatting>
  <conditionalFormatting sqref="G31:I31">
    <cfRule type="containsErrors" dxfId="17" priority="22">
      <formula>ISERROR(G31)</formula>
    </cfRule>
  </conditionalFormatting>
  <conditionalFormatting sqref="J27:K27">
    <cfRule type="containsErrors" dxfId="16" priority="21">
      <formula>ISERROR(J27)</formula>
    </cfRule>
  </conditionalFormatting>
  <conditionalFormatting sqref="J28:K28">
    <cfRule type="containsErrors" dxfId="15" priority="20">
      <formula>ISERROR(J28)</formula>
    </cfRule>
  </conditionalFormatting>
  <conditionalFormatting sqref="J29:K29">
    <cfRule type="containsErrors" dxfId="14" priority="19">
      <formula>ISERROR(J29)</formula>
    </cfRule>
  </conditionalFormatting>
  <conditionalFormatting sqref="J30:K30">
    <cfRule type="containsErrors" dxfId="13" priority="18">
      <formula>ISERROR(J30)</formula>
    </cfRule>
  </conditionalFormatting>
  <conditionalFormatting sqref="J31:K31">
    <cfRule type="containsErrors" dxfId="12" priority="17">
      <formula>ISERROR(J31)</formula>
    </cfRule>
  </conditionalFormatting>
  <conditionalFormatting sqref="L27">
    <cfRule type="containsErrors" dxfId="11" priority="16">
      <formula>ISERROR(L27)</formula>
    </cfRule>
  </conditionalFormatting>
  <conditionalFormatting sqref="L28">
    <cfRule type="containsErrors" dxfId="10" priority="15">
      <formula>ISERROR(L28)</formula>
    </cfRule>
  </conditionalFormatting>
  <conditionalFormatting sqref="L29">
    <cfRule type="containsErrors" dxfId="9" priority="14">
      <formula>ISERROR(L29)</formula>
    </cfRule>
  </conditionalFormatting>
  <conditionalFormatting sqref="L30">
    <cfRule type="containsErrors" dxfId="8" priority="13">
      <formula>ISERROR(L30)</formula>
    </cfRule>
  </conditionalFormatting>
  <conditionalFormatting sqref="L31">
    <cfRule type="containsErrors" dxfId="7" priority="12">
      <formula>ISERROR(L31)</formula>
    </cfRule>
  </conditionalFormatting>
  <conditionalFormatting sqref="D32:F36">
    <cfRule type="containsErrors" dxfId="6" priority="9">
      <formula>ISERROR(D32)</formula>
    </cfRule>
  </conditionalFormatting>
  <conditionalFormatting sqref="G32:I36">
    <cfRule type="containsErrors" dxfId="5" priority="8">
      <formula>ISERROR(G32)</formula>
    </cfRule>
  </conditionalFormatting>
  <conditionalFormatting sqref="J32:K36">
    <cfRule type="containsErrors" dxfId="4" priority="7">
      <formula>ISERROR(J32)</formula>
    </cfRule>
  </conditionalFormatting>
  <conditionalFormatting sqref="L32:L36">
    <cfRule type="containsErrors" dxfId="3" priority="6">
      <formula>ISERROR(L32)</formula>
    </cfRule>
  </conditionalFormatting>
  <conditionalFormatting sqref="D42:M51">
    <cfRule type="containsErrors" dxfId="2" priority="5">
      <formula>ISERROR(D42)</formula>
    </cfRule>
  </conditionalFormatting>
  <conditionalFormatting sqref="D53 G53 J53 L53:M53 L55:M66 J55:J66 G55:G66">
    <cfRule type="containsErrors" dxfId="1" priority="3">
      <formula>ISERROR(D53)</formula>
    </cfRule>
  </conditionalFormatting>
  <conditionalFormatting sqref="G54 J54 L54:M54 D54:D66">
    <cfRule type="containsErrors" dxfId="0" priority="1">
      <formula>ISERROR(D54)</formula>
    </cfRule>
  </conditionalFormatting>
  <dataValidations count="3">
    <dataValidation type="list" allowBlank="1" showErrorMessage="1" errorTitle="Importante" error="Sólo se permiten los símbolos + o -" sqref="M6 J6 F6 B6">
      <formula1>"+,-"</formula1>
    </dataValidation>
    <dataValidation type="decimal" operator="greaterThan" allowBlank="1" showInputMessage="1" showErrorMessage="1" errorTitle="Importante" error="Esta casilla no puede tener un valor menor o igual a cero" sqref="C6">
      <formula1>0</formula1>
    </dataValidation>
    <dataValidation type="decimal" operator="greaterThanOrEqual" allowBlank="1" showInputMessage="1" showErrorMessage="1" errorTitle="Importante" error="En esta casilla no debe haber valores negativos, maneje el signo con la celda anterior" sqref="G6 K6 N6">
      <formula1>0</formula1>
    </dataValidation>
  </dataValidations>
  <pageMargins left="0.7" right="0.7" top="0.75" bottom="0.75" header="0.3" footer="0.3"/>
  <pageSetup orientation="portrait" verticalDpi="0" r:id="rId1"/>
  <ignoredErrors>
    <ignoredError sqref="G23 J23 L23 D37 G37 J37 D52 G52 J52" formula="1"/>
    <ignoredError sqref="C8 E8 G8 I8" formula="1" unlockedFormula="1"/>
    <ignoredError sqref="B8 D8 F8 H8 J8:K8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Datos</vt:lpstr>
    </vt:vector>
  </TitlesOfParts>
  <Company>Windows 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</dc:creator>
  <cp:lastModifiedBy>SHADOW LITE SP3</cp:lastModifiedBy>
  <dcterms:created xsi:type="dcterms:W3CDTF">2009-05-28T11:45:00Z</dcterms:created>
  <dcterms:modified xsi:type="dcterms:W3CDTF">2011-03-07T16:43:03Z</dcterms:modified>
</cp:coreProperties>
</file>